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autoCompressPictures="0"/>
  <mc:AlternateContent xmlns:mc="http://schemas.openxmlformats.org/markup-compatibility/2006">
    <mc:Choice Requires="x15">
      <x15ac:absPath xmlns:x15ac="http://schemas.microsoft.com/office/spreadsheetml/2010/11/ac" url="/Users/allanodden/Documents/3 Strategic budgeting Tool/"/>
    </mc:Choice>
  </mc:AlternateContent>
  <xr:revisionPtr revIDLastSave="0" documentId="13_ncr:1_{D3F5D7FA-007A-FC45-9D39-5E65E0580C17}" xr6:coauthVersionLast="46" xr6:coauthVersionMax="46" xr10:uidLastSave="{00000000-0000-0000-0000-000000000000}"/>
  <workbookProtection lockStructure="1"/>
  <bookViews>
    <workbookView xWindow="0" yWindow="460" windowWidth="28800" windowHeight="15060" tabRatio="918" xr2:uid="{00000000-000D-0000-FFFF-FFFF00000000}"/>
  </bookViews>
  <sheets>
    <sheet name="Read first" sheetId="11" r:id="rId1"/>
    <sheet name="FAQs" sheetId="10" r:id="rId2"/>
    <sheet name="Student input data" sheetId="1" r:id="rId3"/>
    <sheet name="Staff input data" sheetId="7" r:id="rId4"/>
    <sheet name="Simulation input" sheetId="3" r:id="rId5"/>
    <sheet name="Desired output" sheetId="6" r:id="rId6"/>
    <sheet name="EB Model output" sheetId="5" r:id="rId7"/>
    <sheet name="Summary output" sheetId="9" r:id="rId8"/>
    <sheet name="Gap analysis" sheetId="4" r:id="rId9"/>
    <sheet name="Revisions" sheetId="12" r:id="rId10"/>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F52" i="4" l="1"/>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F25" i="4"/>
  <c r="AF24" i="4"/>
  <c r="AF23" i="4"/>
  <c r="AF22" i="4"/>
  <c r="AF21" i="4"/>
  <c r="AF20" i="4"/>
  <c r="AF19" i="4"/>
  <c r="AF18" i="4"/>
  <c r="AF17" i="4"/>
  <c r="AF16" i="4"/>
  <c r="AF15" i="4"/>
  <c r="AF14" i="4"/>
  <c r="AF13" i="4"/>
  <c r="AP52" i="4"/>
  <c r="AP51" i="4"/>
  <c r="AP50" i="4"/>
  <c r="AP49" i="4"/>
  <c r="AP48" i="4"/>
  <c r="AP47" i="4"/>
  <c r="AP46" i="4"/>
  <c r="AP45" i="4"/>
  <c r="AP44" i="4"/>
  <c r="AP43" i="4"/>
  <c r="AP42" i="4"/>
  <c r="AP41" i="4"/>
  <c r="AP40" i="4"/>
  <c r="AP39" i="4"/>
  <c r="AP38" i="4"/>
  <c r="AP37" i="4"/>
  <c r="AP36" i="4"/>
  <c r="AP35" i="4"/>
  <c r="AP34" i="4"/>
  <c r="AP33" i="4"/>
  <c r="AP32" i="4"/>
  <c r="AP31" i="4"/>
  <c r="AP30" i="4"/>
  <c r="AP29" i="4"/>
  <c r="AP28" i="4"/>
  <c r="AP27" i="4"/>
  <c r="AP26" i="4"/>
  <c r="AP25" i="4"/>
  <c r="AP24" i="4"/>
  <c r="AP23" i="4"/>
  <c r="AP22" i="4"/>
  <c r="AP21" i="4"/>
  <c r="AP20" i="4"/>
  <c r="AP19" i="4"/>
  <c r="AP18" i="4"/>
  <c r="AP17" i="4"/>
  <c r="AP16" i="4"/>
  <c r="AP15" i="4"/>
  <c r="AP14" i="4"/>
  <c r="AP13" i="4"/>
  <c r="B15" i="5"/>
  <c r="B15" i="6"/>
  <c r="B14" i="6"/>
  <c r="Y104" i="5"/>
  <c r="Y103" i="5"/>
  <c r="Y102" i="5"/>
  <c r="Y101" i="5"/>
  <c r="Y100" i="5"/>
  <c r="Y99" i="5"/>
  <c r="Y98" i="5"/>
  <c r="Y97" i="5"/>
  <c r="X104" i="5"/>
  <c r="X103" i="5"/>
  <c r="X102" i="5"/>
  <c r="X101" i="5"/>
  <c r="X100" i="5"/>
  <c r="X99" i="5"/>
  <c r="X98" i="5"/>
  <c r="X97" i="5"/>
  <c r="Y104" i="6"/>
  <c r="Y103" i="6"/>
  <c r="Y102" i="6"/>
  <c r="Y101" i="6"/>
  <c r="Y100" i="6"/>
  <c r="Y99" i="6"/>
  <c r="Y98" i="6"/>
  <c r="Y97" i="6"/>
  <c r="X104" i="6"/>
  <c r="X103" i="6"/>
  <c r="X102" i="6"/>
  <c r="X101" i="6"/>
  <c r="X100" i="6"/>
  <c r="X99" i="6"/>
  <c r="X98" i="6"/>
  <c r="X97" i="6"/>
  <c r="Y88" i="6"/>
  <c r="Y87" i="6"/>
  <c r="Y86" i="6"/>
  <c r="Y85" i="6"/>
  <c r="Y84" i="6"/>
  <c r="Y83" i="6"/>
  <c r="Y82" i="6"/>
  <c r="Y81" i="6"/>
  <c r="Y80" i="6"/>
  <c r="Y79" i="6"/>
  <c r="X88" i="6"/>
  <c r="X87" i="6"/>
  <c r="X86" i="6"/>
  <c r="X85" i="6"/>
  <c r="X84" i="6"/>
  <c r="X83" i="6"/>
  <c r="X82" i="6"/>
  <c r="X81" i="6"/>
  <c r="X80" i="6"/>
  <c r="X79" i="6"/>
  <c r="Y56" i="6"/>
  <c r="Y70" i="6"/>
  <c r="Y69" i="6"/>
  <c r="Y68" i="6"/>
  <c r="Y67" i="6"/>
  <c r="Y66" i="6"/>
  <c r="Y65" i="6"/>
  <c r="Y64" i="6"/>
  <c r="Y63" i="6"/>
  <c r="Y62" i="6"/>
  <c r="Y61" i="6"/>
  <c r="X70" i="6"/>
  <c r="X69" i="6"/>
  <c r="X68" i="6"/>
  <c r="X67" i="6"/>
  <c r="X66" i="6"/>
  <c r="X65" i="6"/>
  <c r="X64" i="6"/>
  <c r="X63" i="6"/>
  <c r="X62" i="6"/>
  <c r="X61" i="6"/>
  <c r="Y52" i="6"/>
  <c r="Y51" i="6"/>
  <c r="Y50" i="6"/>
  <c r="Y49" i="6"/>
  <c r="Y48" i="6"/>
  <c r="Y47" i="6"/>
  <c r="Y46" i="6"/>
  <c r="Y45" i="6"/>
  <c r="Y44" i="6"/>
  <c r="Y43" i="6"/>
  <c r="Y42" i="6"/>
  <c r="Y41" i="6"/>
  <c r="Y40" i="6"/>
  <c r="Y39" i="6"/>
  <c r="Y38" i="6"/>
  <c r="Y37" i="6"/>
  <c r="Y36" i="6"/>
  <c r="Y35" i="6"/>
  <c r="Y34" i="6"/>
  <c r="Y33" i="6"/>
  <c r="Y32" i="6"/>
  <c r="Y31" i="6"/>
  <c r="Y30" i="6"/>
  <c r="Y29" i="6"/>
  <c r="Y28" i="6"/>
  <c r="Y27" i="6"/>
  <c r="Y26" i="6"/>
  <c r="Y25" i="6"/>
  <c r="Y24" i="6"/>
  <c r="Y23" i="6"/>
  <c r="Y22" i="6"/>
  <c r="Y21" i="6"/>
  <c r="Y20" i="6"/>
  <c r="Y19" i="6"/>
  <c r="Y18" i="6"/>
  <c r="Y17" i="6"/>
  <c r="Y16" i="6"/>
  <c r="Y15" i="6"/>
  <c r="Y14" i="6"/>
  <c r="Y13" i="6"/>
  <c r="X52" i="6"/>
  <c r="X51" i="6"/>
  <c r="X50" i="6"/>
  <c r="X49" i="6"/>
  <c r="X48" i="6"/>
  <c r="X47" i="6"/>
  <c r="X46" i="6"/>
  <c r="X45" i="6"/>
  <c r="X44" i="6"/>
  <c r="X43" i="6"/>
  <c r="X42" i="6"/>
  <c r="X41" i="6"/>
  <c r="X40" i="6"/>
  <c r="X39" i="6"/>
  <c r="X38" i="6"/>
  <c r="X37" i="6"/>
  <c r="X36" i="6"/>
  <c r="X35" i="6"/>
  <c r="X34" i="6"/>
  <c r="X33" i="6"/>
  <c r="X32" i="6"/>
  <c r="X31" i="6"/>
  <c r="X30" i="6"/>
  <c r="X29" i="6"/>
  <c r="X28" i="6"/>
  <c r="X27" i="6"/>
  <c r="X26" i="6"/>
  <c r="X25" i="6"/>
  <c r="X24" i="6"/>
  <c r="X23" i="6"/>
  <c r="X22" i="6"/>
  <c r="X21" i="6"/>
  <c r="X20" i="6"/>
  <c r="X19" i="6"/>
  <c r="X18" i="6"/>
  <c r="X17" i="6"/>
  <c r="X16" i="6"/>
  <c r="X15" i="6"/>
  <c r="X14" i="6"/>
  <c r="Y88" i="5"/>
  <c r="Y87" i="5"/>
  <c r="Y86" i="5"/>
  <c r="Y85" i="5"/>
  <c r="Y84" i="5"/>
  <c r="Y83" i="5"/>
  <c r="Y82" i="5"/>
  <c r="Y81" i="5"/>
  <c r="Y80" i="5"/>
  <c r="Y79" i="5"/>
  <c r="X88" i="5"/>
  <c r="X87" i="5"/>
  <c r="X86" i="5"/>
  <c r="X85" i="5"/>
  <c r="X84" i="5"/>
  <c r="X83" i="5"/>
  <c r="X82" i="5"/>
  <c r="X81" i="5"/>
  <c r="X80" i="5"/>
  <c r="X79" i="5"/>
  <c r="Y70" i="5"/>
  <c r="Y69" i="5"/>
  <c r="Y68" i="5"/>
  <c r="Y67" i="5"/>
  <c r="Y66" i="5"/>
  <c r="Y65" i="5"/>
  <c r="Y64" i="5"/>
  <c r="Y63" i="5"/>
  <c r="Y62" i="5"/>
  <c r="Y61" i="5"/>
  <c r="X70" i="5"/>
  <c r="X69" i="5"/>
  <c r="X68" i="5"/>
  <c r="X67" i="5"/>
  <c r="X66" i="5"/>
  <c r="X65" i="5"/>
  <c r="X64" i="5"/>
  <c r="X63" i="5"/>
  <c r="X62" i="5"/>
  <c r="X61"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Y16" i="5"/>
  <c r="Y15" i="5"/>
  <c r="Y14" i="5"/>
  <c r="Y13" i="5"/>
  <c r="X24" i="5"/>
  <c r="X52" i="5"/>
  <c r="X51" i="5"/>
  <c r="X50" i="5"/>
  <c r="X49" i="5"/>
  <c r="X48" i="5"/>
  <c r="X47" i="5"/>
  <c r="X46" i="5"/>
  <c r="X45" i="5"/>
  <c r="X44" i="5"/>
  <c r="X43" i="5"/>
  <c r="X42" i="5"/>
  <c r="X41" i="5"/>
  <c r="X40" i="5"/>
  <c r="X39" i="5"/>
  <c r="X38" i="5"/>
  <c r="X37" i="5"/>
  <c r="X36" i="5"/>
  <c r="X35" i="5"/>
  <c r="X34" i="5"/>
  <c r="X33" i="5"/>
  <c r="X32" i="5"/>
  <c r="X31" i="5"/>
  <c r="X30" i="5"/>
  <c r="X29" i="5"/>
  <c r="X28" i="5"/>
  <c r="X27" i="5"/>
  <c r="X26" i="5"/>
  <c r="X25" i="5"/>
  <c r="X23" i="5"/>
  <c r="X22" i="5"/>
  <c r="X21" i="5"/>
  <c r="X20" i="5"/>
  <c r="X19" i="5"/>
  <c r="X18" i="5"/>
  <c r="X17" i="5"/>
  <c r="X16" i="5"/>
  <c r="X15" i="5"/>
  <c r="X14" i="5"/>
  <c r="X13" i="5"/>
  <c r="X13" i="6"/>
  <c r="N98" i="6"/>
  <c r="N98" i="5"/>
  <c r="G96" i="5"/>
  <c r="H96" i="5"/>
  <c r="I96" i="5"/>
  <c r="J96" i="5"/>
  <c r="V98" i="6"/>
  <c r="V97" i="6"/>
  <c r="V99" i="6"/>
  <c r="G96" i="6"/>
  <c r="H96" i="6"/>
  <c r="I96" i="6"/>
  <c r="J96" i="6"/>
  <c r="G78" i="6"/>
  <c r="H78" i="6"/>
  <c r="I78" i="6"/>
  <c r="J78" i="6"/>
  <c r="G60" i="6"/>
  <c r="H60" i="6"/>
  <c r="I60" i="6"/>
  <c r="J60" i="6"/>
  <c r="G12" i="6"/>
  <c r="H12" i="6"/>
  <c r="I12" i="6"/>
  <c r="J12" i="6"/>
  <c r="V104" i="5"/>
  <c r="V103" i="5"/>
  <c r="V102" i="5"/>
  <c r="V101" i="5"/>
  <c r="V100" i="5"/>
  <c r="V99" i="5"/>
  <c r="V98" i="5"/>
  <c r="V97" i="5"/>
  <c r="AN98" i="6"/>
  <c r="AN99" i="6"/>
  <c r="AN100" i="6"/>
  <c r="AN101" i="6"/>
  <c r="BK101" i="4"/>
  <c r="BM101" i="4"/>
  <c r="AN102" i="6"/>
  <c r="AN103" i="6"/>
  <c r="AN104" i="6"/>
  <c r="BK104" i="4"/>
  <c r="BM104" i="4"/>
  <c r="AN97" i="6"/>
  <c r="BK97" i="4"/>
  <c r="AM97" i="5"/>
  <c r="C98" i="1"/>
  <c r="AT98" i="6"/>
  <c r="C99" i="1"/>
  <c r="C100" i="1"/>
  <c r="C101" i="1"/>
  <c r="AS101" i="5"/>
  <c r="C102" i="1"/>
  <c r="AS102" i="5"/>
  <c r="C103" i="1"/>
  <c r="AW103" i="5"/>
  <c r="C104" i="1"/>
  <c r="C97" i="1"/>
  <c r="AP98" i="6"/>
  <c r="AP99" i="6"/>
  <c r="BU99" i="4"/>
  <c r="BW99" i="4"/>
  <c r="AP100" i="6"/>
  <c r="BU100" i="4"/>
  <c r="BW100" i="4"/>
  <c r="AP101" i="6"/>
  <c r="AP102" i="6"/>
  <c r="AP103" i="6"/>
  <c r="BU103" i="4"/>
  <c r="BW103" i="4"/>
  <c r="AP104" i="6"/>
  <c r="BU104" i="4"/>
  <c r="BW104" i="4"/>
  <c r="Z98" i="6"/>
  <c r="M98" i="4"/>
  <c r="C98" i="7"/>
  <c r="C99" i="7"/>
  <c r="S99" i="7"/>
  <c r="AD99" i="7"/>
  <c r="C100" i="7"/>
  <c r="C101" i="7"/>
  <c r="C102" i="7"/>
  <c r="C103" i="7"/>
  <c r="B103" i="4"/>
  <c r="C104" i="7"/>
  <c r="C97" i="7"/>
  <c r="B97" i="4"/>
  <c r="AT53" i="7"/>
  <c r="C76" i="9"/>
  <c r="AT71" i="7"/>
  <c r="C120" i="9"/>
  <c r="AT89" i="7"/>
  <c r="C164" i="9"/>
  <c r="AT105" i="7"/>
  <c r="C208" i="9"/>
  <c r="AQ53" i="7"/>
  <c r="C73" i="9"/>
  <c r="AQ71" i="7"/>
  <c r="C117" i="9"/>
  <c r="AQ89" i="7"/>
  <c r="C161" i="9"/>
  <c r="AQ105" i="7"/>
  <c r="C205" i="9"/>
  <c r="C13" i="1"/>
  <c r="C14" i="1"/>
  <c r="AC14" i="5"/>
  <c r="C15" i="1"/>
  <c r="Z15" i="6"/>
  <c r="M15" i="4"/>
  <c r="C16" i="1"/>
  <c r="C17" i="1"/>
  <c r="C18" i="1"/>
  <c r="C19" i="1"/>
  <c r="AG19" i="5"/>
  <c r="AM19" i="4"/>
  <c r="C20" i="1"/>
  <c r="AW20" i="5"/>
  <c r="C21" i="1"/>
  <c r="C22" i="1"/>
  <c r="C23" i="1"/>
  <c r="AS23" i="5"/>
  <c r="C24" i="1"/>
  <c r="C25" i="1"/>
  <c r="C26" i="1"/>
  <c r="AQ26" i="5"/>
  <c r="C27" i="1"/>
  <c r="AU27" i="5"/>
  <c r="C28" i="1"/>
  <c r="C29" i="1"/>
  <c r="AV29" i="6"/>
  <c r="C30" i="1"/>
  <c r="C31" i="1"/>
  <c r="AU31" i="6"/>
  <c r="C32" i="1"/>
  <c r="C33" i="1"/>
  <c r="C34" i="1"/>
  <c r="AC34" i="6"/>
  <c r="C35" i="1"/>
  <c r="U35" i="6"/>
  <c r="W35" i="4"/>
  <c r="C36" i="1"/>
  <c r="C37" i="1"/>
  <c r="AT37" i="6"/>
  <c r="C38" i="1"/>
  <c r="AB38" i="5"/>
  <c r="C39" i="1"/>
  <c r="AV39" i="6"/>
  <c r="C40" i="1"/>
  <c r="C41" i="1"/>
  <c r="C42" i="1"/>
  <c r="AC42" i="6"/>
  <c r="C43" i="1"/>
  <c r="AJ43" i="5"/>
  <c r="C44" i="1"/>
  <c r="AX44" i="6"/>
  <c r="C45" i="1"/>
  <c r="AU45" i="6"/>
  <c r="C46" i="1"/>
  <c r="AS46" i="5"/>
  <c r="C47" i="1"/>
  <c r="C48" i="1"/>
  <c r="C51" i="1"/>
  <c r="C52" i="1"/>
  <c r="C61" i="1"/>
  <c r="C62" i="1"/>
  <c r="C63" i="1"/>
  <c r="C64" i="1"/>
  <c r="C65" i="1"/>
  <c r="AS65" i="6"/>
  <c r="C66" i="1"/>
  <c r="C67" i="1"/>
  <c r="C68" i="1"/>
  <c r="AW68" i="5"/>
  <c r="C69" i="1"/>
  <c r="AR69" i="6"/>
  <c r="C70" i="1"/>
  <c r="C79" i="1"/>
  <c r="C80" i="1"/>
  <c r="C81" i="1"/>
  <c r="AT81" i="6"/>
  <c r="C82" i="1"/>
  <c r="AT82" i="5"/>
  <c r="C83" i="1"/>
  <c r="AD83" i="5"/>
  <c r="C84" i="1"/>
  <c r="AC84" i="5"/>
  <c r="C85" i="1"/>
  <c r="AS85" i="6"/>
  <c r="C86" i="1"/>
  <c r="C87" i="1"/>
  <c r="AK87" i="6"/>
  <c r="C88" i="1"/>
  <c r="U88" i="5"/>
  <c r="X88" i="4"/>
  <c r="AS97" i="6"/>
  <c r="AS101" i="6"/>
  <c r="AR48" i="5"/>
  <c r="AR97" i="5"/>
  <c r="AR53" i="7"/>
  <c r="C74" i="9"/>
  <c r="AR71" i="7"/>
  <c r="C118" i="9"/>
  <c r="AR89" i="7"/>
  <c r="C162" i="9"/>
  <c r="AR105" i="7"/>
  <c r="C206" i="9"/>
  <c r="AT97" i="6"/>
  <c r="AS45" i="5"/>
  <c r="AS88" i="5"/>
  <c r="AS97" i="5"/>
  <c r="AS53" i="7"/>
  <c r="C75" i="9"/>
  <c r="AS71" i="7"/>
  <c r="C119" i="9"/>
  <c r="AS89" i="7"/>
  <c r="C163" i="9"/>
  <c r="AS105" i="7"/>
  <c r="C207" i="9"/>
  <c r="AU25" i="6"/>
  <c r="AU81" i="6"/>
  <c r="AU88" i="6"/>
  <c r="AU102" i="6"/>
  <c r="AT97" i="5"/>
  <c r="AV14" i="6"/>
  <c r="AV37" i="6"/>
  <c r="AV45" i="6"/>
  <c r="AV46" i="6"/>
  <c r="AV98" i="6"/>
  <c r="AU45" i="5"/>
  <c r="AU88" i="5"/>
  <c r="AU98" i="5"/>
  <c r="AU102" i="5"/>
  <c r="AQ30" i="5"/>
  <c r="AQ41" i="5"/>
  <c r="AQ42" i="5"/>
  <c r="AQ97" i="5"/>
  <c r="AQ101" i="5"/>
  <c r="AR23" i="6"/>
  <c r="AR29" i="6"/>
  <c r="AR46" i="6"/>
  <c r="AR50" i="6"/>
  <c r="AR97" i="6"/>
  <c r="AR101" i="6"/>
  <c r="AR102" i="6"/>
  <c r="AP53" i="7"/>
  <c r="C72" i="9"/>
  <c r="AP71" i="7"/>
  <c r="C116" i="9"/>
  <c r="AP89" i="7"/>
  <c r="C160" i="9"/>
  <c r="AP105" i="7"/>
  <c r="C204" i="9"/>
  <c r="K61" i="6"/>
  <c r="D61" i="6"/>
  <c r="E61" i="6"/>
  <c r="F61" i="6"/>
  <c r="G61" i="6"/>
  <c r="H61" i="6"/>
  <c r="I61" i="6"/>
  <c r="J61" i="6"/>
  <c r="L61" i="6"/>
  <c r="M61" i="6"/>
  <c r="N61" i="6"/>
  <c r="O61" i="6"/>
  <c r="P61" i="6"/>
  <c r="Q61" i="6"/>
  <c r="L13" i="6"/>
  <c r="D13" i="6"/>
  <c r="E13" i="6"/>
  <c r="F13" i="6"/>
  <c r="G13" i="6"/>
  <c r="H13" i="6"/>
  <c r="I13" i="6"/>
  <c r="J13" i="6"/>
  <c r="K13" i="6"/>
  <c r="M13" i="6"/>
  <c r="N13" i="6"/>
  <c r="O13" i="6"/>
  <c r="P13" i="6"/>
  <c r="Q13" i="6"/>
  <c r="D14" i="6"/>
  <c r="E14" i="6"/>
  <c r="F14" i="6"/>
  <c r="G14" i="6"/>
  <c r="H14" i="6"/>
  <c r="I14" i="6"/>
  <c r="J14" i="6"/>
  <c r="K14" i="6"/>
  <c r="L14" i="6"/>
  <c r="M14" i="6"/>
  <c r="N14" i="6"/>
  <c r="O14" i="6"/>
  <c r="P14" i="6"/>
  <c r="Q14" i="6"/>
  <c r="D15" i="6"/>
  <c r="E15" i="6"/>
  <c r="F15" i="6"/>
  <c r="G15" i="6"/>
  <c r="H15" i="6"/>
  <c r="I15" i="6"/>
  <c r="J15" i="6"/>
  <c r="K15" i="6"/>
  <c r="L15" i="6"/>
  <c r="M15" i="6"/>
  <c r="N15" i="6"/>
  <c r="O15" i="6"/>
  <c r="P15" i="6"/>
  <c r="Q15" i="6"/>
  <c r="D16" i="6"/>
  <c r="E16" i="6"/>
  <c r="F16" i="6"/>
  <c r="G16" i="6"/>
  <c r="H16" i="6"/>
  <c r="I16" i="6"/>
  <c r="J16" i="6"/>
  <c r="K16" i="6"/>
  <c r="L16" i="6"/>
  <c r="M16" i="6"/>
  <c r="N16" i="6"/>
  <c r="O16" i="6"/>
  <c r="P16" i="6"/>
  <c r="Q16" i="6"/>
  <c r="D17" i="6"/>
  <c r="E17" i="6"/>
  <c r="F17" i="6"/>
  <c r="G17" i="6"/>
  <c r="H17" i="6"/>
  <c r="I17" i="6"/>
  <c r="J17" i="6"/>
  <c r="K17" i="6"/>
  <c r="L17" i="6"/>
  <c r="M17" i="6"/>
  <c r="N17" i="6"/>
  <c r="O17" i="6"/>
  <c r="P17" i="6"/>
  <c r="Q17" i="6"/>
  <c r="D18" i="6"/>
  <c r="E18" i="6"/>
  <c r="F18" i="6"/>
  <c r="G18" i="6"/>
  <c r="H18" i="6"/>
  <c r="I18" i="6"/>
  <c r="J18" i="6"/>
  <c r="K18" i="6"/>
  <c r="L18" i="6"/>
  <c r="M18" i="6"/>
  <c r="N18" i="6"/>
  <c r="O18" i="6"/>
  <c r="P18" i="6"/>
  <c r="Q18" i="6"/>
  <c r="D19" i="6"/>
  <c r="E19" i="6"/>
  <c r="F19" i="6"/>
  <c r="G19" i="6"/>
  <c r="H19" i="6"/>
  <c r="I19" i="6"/>
  <c r="J19" i="6"/>
  <c r="K19" i="6"/>
  <c r="L19" i="6"/>
  <c r="M19" i="6"/>
  <c r="N19" i="6"/>
  <c r="O19" i="6"/>
  <c r="P19" i="6"/>
  <c r="Q19" i="6"/>
  <c r="D20" i="6"/>
  <c r="E20" i="6"/>
  <c r="F20" i="6"/>
  <c r="G20" i="6"/>
  <c r="H20" i="6"/>
  <c r="I20" i="6"/>
  <c r="J20" i="6"/>
  <c r="K20" i="6"/>
  <c r="L20" i="6"/>
  <c r="M20" i="6"/>
  <c r="N20" i="6"/>
  <c r="O20" i="6"/>
  <c r="P20" i="6"/>
  <c r="Q20" i="6"/>
  <c r="D21" i="6"/>
  <c r="E21" i="6"/>
  <c r="F21" i="6"/>
  <c r="G21" i="6"/>
  <c r="H21" i="6"/>
  <c r="I21" i="6"/>
  <c r="J21" i="6"/>
  <c r="K21" i="6"/>
  <c r="L21" i="6"/>
  <c r="M21" i="6"/>
  <c r="N21" i="6"/>
  <c r="O21" i="6"/>
  <c r="P21" i="6"/>
  <c r="Q21" i="6"/>
  <c r="D22" i="6"/>
  <c r="E22" i="6"/>
  <c r="F22" i="6"/>
  <c r="G22" i="6"/>
  <c r="H22" i="6"/>
  <c r="I22" i="6"/>
  <c r="J22" i="6"/>
  <c r="K22" i="6"/>
  <c r="L22" i="6"/>
  <c r="M22" i="6"/>
  <c r="N22" i="6"/>
  <c r="O22" i="6"/>
  <c r="P22" i="6"/>
  <c r="Q22" i="6"/>
  <c r="D23" i="6"/>
  <c r="E23" i="6"/>
  <c r="F23" i="6"/>
  <c r="G23" i="6"/>
  <c r="H23" i="6"/>
  <c r="I23" i="6"/>
  <c r="J23" i="6"/>
  <c r="K23" i="6"/>
  <c r="L23" i="6"/>
  <c r="M23" i="6"/>
  <c r="N23" i="6"/>
  <c r="O23" i="6"/>
  <c r="P23" i="6"/>
  <c r="Q23" i="6"/>
  <c r="D24" i="6"/>
  <c r="E24" i="6"/>
  <c r="F24" i="6"/>
  <c r="G24" i="6"/>
  <c r="H24" i="6"/>
  <c r="I24" i="6"/>
  <c r="J24" i="6"/>
  <c r="K24" i="6"/>
  <c r="L24" i="6"/>
  <c r="M24" i="6"/>
  <c r="N24" i="6"/>
  <c r="O24" i="6"/>
  <c r="P24" i="6"/>
  <c r="Q24" i="6"/>
  <c r="D25" i="6"/>
  <c r="E25" i="6"/>
  <c r="F25" i="6"/>
  <c r="G25" i="6"/>
  <c r="H25" i="6"/>
  <c r="I25" i="6"/>
  <c r="J25" i="6"/>
  <c r="K25" i="6"/>
  <c r="L25" i="6"/>
  <c r="M25" i="6"/>
  <c r="N25" i="6"/>
  <c r="O25" i="6"/>
  <c r="P25" i="6"/>
  <c r="Q25" i="6"/>
  <c r="D26" i="6"/>
  <c r="E26" i="6"/>
  <c r="F26" i="6"/>
  <c r="G26" i="6"/>
  <c r="H26" i="6"/>
  <c r="I26" i="6"/>
  <c r="J26" i="6"/>
  <c r="K26" i="6"/>
  <c r="L26" i="6"/>
  <c r="M26" i="6"/>
  <c r="N26" i="6"/>
  <c r="O26" i="6"/>
  <c r="P26" i="6"/>
  <c r="Q26" i="6"/>
  <c r="D27" i="6"/>
  <c r="E27" i="6"/>
  <c r="F27" i="6"/>
  <c r="G27" i="6"/>
  <c r="H27" i="6"/>
  <c r="I27" i="6"/>
  <c r="J27" i="6"/>
  <c r="K27" i="6"/>
  <c r="L27" i="6"/>
  <c r="M27" i="6"/>
  <c r="N27" i="6"/>
  <c r="O27" i="6"/>
  <c r="P27" i="6"/>
  <c r="Q27" i="6"/>
  <c r="D28" i="6"/>
  <c r="E28" i="6"/>
  <c r="F28" i="6"/>
  <c r="G28" i="6"/>
  <c r="H28" i="6"/>
  <c r="I28" i="6"/>
  <c r="J28" i="6"/>
  <c r="K28" i="6"/>
  <c r="L28" i="6"/>
  <c r="M28" i="6"/>
  <c r="N28" i="6"/>
  <c r="O28" i="6"/>
  <c r="P28" i="6"/>
  <c r="Q28" i="6"/>
  <c r="D29" i="6"/>
  <c r="E29" i="6"/>
  <c r="F29" i="6"/>
  <c r="G29" i="6"/>
  <c r="H29" i="6"/>
  <c r="I29" i="6"/>
  <c r="J29" i="6"/>
  <c r="K29" i="6"/>
  <c r="L29" i="6"/>
  <c r="M29" i="6"/>
  <c r="N29" i="6"/>
  <c r="O29" i="6"/>
  <c r="P29" i="6"/>
  <c r="Q29" i="6"/>
  <c r="D30" i="6"/>
  <c r="E30" i="6"/>
  <c r="F30" i="6"/>
  <c r="G30" i="6"/>
  <c r="H30" i="6"/>
  <c r="I30" i="6"/>
  <c r="J30" i="6"/>
  <c r="K30" i="6"/>
  <c r="L30" i="6"/>
  <c r="M30" i="6"/>
  <c r="N30" i="6"/>
  <c r="O30" i="6"/>
  <c r="P30" i="6"/>
  <c r="Q30" i="6"/>
  <c r="D31" i="6"/>
  <c r="E31" i="6"/>
  <c r="F31" i="6"/>
  <c r="G31" i="6"/>
  <c r="H31" i="6"/>
  <c r="I31" i="6"/>
  <c r="J31" i="6"/>
  <c r="K31" i="6"/>
  <c r="L31" i="6"/>
  <c r="M31" i="6"/>
  <c r="N31" i="6"/>
  <c r="O31" i="6"/>
  <c r="P31" i="6"/>
  <c r="Q31" i="6"/>
  <c r="D32" i="6"/>
  <c r="E32" i="6"/>
  <c r="F32" i="6"/>
  <c r="G32" i="6"/>
  <c r="H32" i="6"/>
  <c r="I32" i="6"/>
  <c r="J32" i="6"/>
  <c r="K32" i="6"/>
  <c r="L32" i="6"/>
  <c r="M32" i="6"/>
  <c r="N32" i="6"/>
  <c r="O32" i="6"/>
  <c r="P32" i="6"/>
  <c r="Q32" i="6"/>
  <c r="D33" i="6"/>
  <c r="E33" i="6"/>
  <c r="F33" i="6"/>
  <c r="G33" i="6"/>
  <c r="H33" i="6"/>
  <c r="I33" i="6"/>
  <c r="J33" i="6"/>
  <c r="K33" i="6"/>
  <c r="L33" i="6"/>
  <c r="M33" i="6"/>
  <c r="N33" i="6"/>
  <c r="O33" i="6"/>
  <c r="P33" i="6"/>
  <c r="Q33" i="6"/>
  <c r="D34" i="6"/>
  <c r="E34" i="6"/>
  <c r="F34" i="6"/>
  <c r="G34" i="6"/>
  <c r="H34" i="6"/>
  <c r="I34" i="6"/>
  <c r="J34" i="6"/>
  <c r="K34" i="6"/>
  <c r="L34" i="6"/>
  <c r="M34" i="6"/>
  <c r="N34" i="6"/>
  <c r="O34" i="6"/>
  <c r="P34" i="6"/>
  <c r="Q34" i="6"/>
  <c r="D35" i="6"/>
  <c r="E35" i="6"/>
  <c r="F35" i="6"/>
  <c r="G35" i="6"/>
  <c r="H35" i="6"/>
  <c r="I35" i="6"/>
  <c r="J35" i="6"/>
  <c r="K35" i="6"/>
  <c r="L35" i="6"/>
  <c r="M35" i="6"/>
  <c r="N35" i="6"/>
  <c r="O35" i="6"/>
  <c r="P35" i="6"/>
  <c r="Q35" i="6"/>
  <c r="D36" i="6"/>
  <c r="E36" i="6"/>
  <c r="F36" i="6"/>
  <c r="G36" i="6"/>
  <c r="H36" i="6"/>
  <c r="I36" i="6"/>
  <c r="J36" i="6"/>
  <c r="K36" i="6"/>
  <c r="L36" i="6"/>
  <c r="M36" i="6"/>
  <c r="N36" i="6"/>
  <c r="O36" i="6"/>
  <c r="P36" i="6"/>
  <c r="Q36" i="6"/>
  <c r="D37" i="6"/>
  <c r="E37" i="6"/>
  <c r="F37" i="6"/>
  <c r="G37" i="6"/>
  <c r="H37" i="6"/>
  <c r="I37" i="6"/>
  <c r="J37" i="6"/>
  <c r="K37" i="6"/>
  <c r="L37" i="6"/>
  <c r="M37" i="6"/>
  <c r="N37" i="6"/>
  <c r="O37" i="6"/>
  <c r="P37" i="6"/>
  <c r="Q37" i="6"/>
  <c r="D38" i="6"/>
  <c r="E38" i="6"/>
  <c r="F38" i="6"/>
  <c r="G38" i="6"/>
  <c r="H38" i="6"/>
  <c r="I38" i="6"/>
  <c r="J38" i="6"/>
  <c r="K38" i="6"/>
  <c r="L38" i="6"/>
  <c r="M38" i="6"/>
  <c r="N38" i="6"/>
  <c r="O38" i="6"/>
  <c r="P38" i="6"/>
  <c r="Q38" i="6"/>
  <c r="D39" i="6"/>
  <c r="E39" i="6"/>
  <c r="F39" i="6"/>
  <c r="G39" i="6"/>
  <c r="H39" i="6"/>
  <c r="I39" i="6"/>
  <c r="J39" i="6"/>
  <c r="K39" i="6"/>
  <c r="L39" i="6"/>
  <c r="M39" i="6"/>
  <c r="N39" i="6"/>
  <c r="O39" i="6"/>
  <c r="P39" i="6"/>
  <c r="Q39" i="6"/>
  <c r="D40" i="6"/>
  <c r="E40" i="6"/>
  <c r="F40" i="6"/>
  <c r="G40" i="6"/>
  <c r="H40" i="6"/>
  <c r="I40" i="6"/>
  <c r="J40" i="6"/>
  <c r="K40" i="6"/>
  <c r="L40" i="6"/>
  <c r="M40" i="6"/>
  <c r="N40" i="6"/>
  <c r="O40" i="6"/>
  <c r="P40" i="6"/>
  <c r="Q40" i="6"/>
  <c r="D41" i="6"/>
  <c r="E41" i="6"/>
  <c r="F41" i="6"/>
  <c r="G41" i="6"/>
  <c r="H41" i="6"/>
  <c r="I41" i="6"/>
  <c r="J41" i="6"/>
  <c r="K41" i="6"/>
  <c r="L41" i="6"/>
  <c r="M41" i="6"/>
  <c r="N41" i="6"/>
  <c r="O41" i="6"/>
  <c r="P41" i="6"/>
  <c r="Q41" i="6"/>
  <c r="D42" i="6"/>
  <c r="E42" i="6"/>
  <c r="F42" i="6"/>
  <c r="G42" i="6"/>
  <c r="H42" i="6"/>
  <c r="I42" i="6"/>
  <c r="J42" i="6"/>
  <c r="K42" i="6"/>
  <c r="L42" i="6"/>
  <c r="M42" i="6"/>
  <c r="N42" i="6"/>
  <c r="O42" i="6"/>
  <c r="P42" i="6"/>
  <c r="Q42" i="6"/>
  <c r="D43" i="6"/>
  <c r="E43" i="6"/>
  <c r="F43" i="6"/>
  <c r="G43" i="6"/>
  <c r="H43" i="6"/>
  <c r="I43" i="6"/>
  <c r="J43" i="6"/>
  <c r="K43" i="6"/>
  <c r="L43" i="6"/>
  <c r="M43" i="6"/>
  <c r="N43" i="6"/>
  <c r="O43" i="6"/>
  <c r="P43" i="6"/>
  <c r="Q43" i="6"/>
  <c r="D44" i="6"/>
  <c r="E44" i="6"/>
  <c r="F44" i="6"/>
  <c r="G44" i="6"/>
  <c r="H44" i="6"/>
  <c r="I44" i="6"/>
  <c r="J44" i="6"/>
  <c r="K44" i="6"/>
  <c r="L44" i="6"/>
  <c r="M44" i="6"/>
  <c r="N44" i="6"/>
  <c r="O44" i="6"/>
  <c r="P44" i="6"/>
  <c r="Q44" i="6"/>
  <c r="D45" i="6"/>
  <c r="E45" i="6"/>
  <c r="F45" i="6"/>
  <c r="G45" i="6"/>
  <c r="H45" i="6"/>
  <c r="I45" i="6"/>
  <c r="J45" i="6"/>
  <c r="K45" i="6"/>
  <c r="L45" i="6"/>
  <c r="M45" i="6"/>
  <c r="N45" i="6"/>
  <c r="O45" i="6"/>
  <c r="P45" i="6"/>
  <c r="Q45" i="6"/>
  <c r="D46" i="6"/>
  <c r="E46" i="6"/>
  <c r="F46" i="6"/>
  <c r="G46" i="6"/>
  <c r="H46" i="6"/>
  <c r="I46" i="6"/>
  <c r="J46" i="6"/>
  <c r="K46" i="6"/>
  <c r="L46" i="6"/>
  <c r="M46" i="6"/>
  <c r="N46" i="6"/>
  <c r="O46" i="6"/>
  <c r="P46" i="6"/>
  <c r="Q46" i="6"/>
  <c r="D47" i="6"/>
  <c r="E47" i="6"/>
  <c r="F47" i="6"/>
  <c r="G47" i="6"/>
  <c r="H47" i="6"/>
  <c r="I47" i="6"/>
  <c r="J47" i="6"/>
  <c r="K47" i="6"/>
  <c r="L47" i="6"/>
  <c r="M47" i="6"/>
  <c r="N47" i="6"/>
  <c r="O47" i="6"/>
  <c r="P47" i="6"/>
  <c r="Q47" i="6"/>
  <c r="D48" i="6"/>
  <c r="E48" i="6"/>
  <c r="F48" i="6"/>
  <c r="G48" i="6"/>
  <c r="H48" i="6"/>
  <c r="I48" i="6"/>
  <c r="J48" i="6"/>
  <c r="K48" i="6"/>
  <c r="L48" i="6"/>
  <c r="M48" i="6"/>
  <c r="N48" i="6"/>
  <c r="O48" i="6"/>
  <c r="P48" i="6"/>
  <c r="Q48" i="6"/>
  <c r="D49" i="6"/>
  <c r="E49" i="6"/>
  <c r="F49" i="6"/>
  <c r="G49" i="6"/>
  <c r="H49" i="6"/>
  <c r="I49" i="6"/>
  <c r="J49" i="6"/>
  <c r="K49" i="6"/>
  <c r="L49" i="6"/>
  <c r="M49" i="6"/>
  <c r="N49" i="6"/>
  <c r="O49" i="6"/>
  <c r="P49" i="6"/>
  <c r="Q49" i="6"/>
  <c r="D50" i="6"/>
  <c r="E50" i="6"/>
  <c r="F50" i="6"/>
  <c r="G50" i="6"/>
  <c r="H50" i="6"/>
  <c r="I50" i="6"/>
  <c r="J50" i="6"/>
  <c r="K50" i="6"/>
  <c r="L50" i="6"/>
  <c r="M50" i="6"/>
  <c r="N50" i="6"/>
  <c r="O50" i="6"/>
  <c r="P50" i="6"/>
  <c r="Q50" i="6"/>
  <c r="D51" i="6"/>
  <c r="E51" i="6"/>
  <c r="F51" i="6"/>
  <c r="G51" i="6"/>
  <c r="H51" i="6"/>
  <c r="I51" i="6"/>
  <c r="J51" i="6"/>
  <c r="K51" i="6"/>
  <c r="L51" i="6"/>
  <c r="M51" i="6"/>
  <c r="N51" i="6"/>
  <c r="O51" i="6"/>
  <c r="P51" i="6"/>
  <c r="Q51" i="6"/>
  <c r="D52" i="6"/>
  <c r="E52" i="6"/>
  <c r="F52" i="6"/>
  <c r="G52" i="6"/>
  <c r="H52" i="6"/>
  <c r="I52" i="6"/>
  <c r="J52" i="6"/>
  <c r="K52" i="6"/>
  <c r="L52" i="6"/>
  <c r="M52" i="6"/>
  <c r="N52" i="6"/>
  <c r="O52" i="6"/>
  <c r="P52" i="6"/>
  <c r="Q52" i="6"/>
  <c r="D62" i="6"/>
  <c r="E62" i="6"/>
  <c r="F62" i="6"/>
  <c r="G62" i="6"/>
  <c r="H62" i="6"/>
  <c r="I62" i="6"/>
  <c r="J62" i="6"/>
  <c r="K62" i="6"/>
  <c r="L62" i="6"/>
  <c r="M62" i="6"/>
  <c r="N62" i="6"/>
  <c r="O62" i="6"/>
  <c r="P62" i="6"/>
  <c r="Q62" i="6"/>
  <c r="D63" i="6"/>
  <c r="E63" i="6"/>
  <c r="F63" i="6"/>
  <c r="G63" i="6"/>
  <c r="H63" i="6"/>
  <c r="I63" i="6"/>
  <c r="J63" i="6"/>
  <c r="K63" i="6"/>
  <c r="L63" i="6"/>
  <c r="M63" i="6"/>
  <c r="N63" i="6"/>
  <c r="O63" i="6"/>
  <c r="P63" i="6"/>
  <c r="Q63" i="6"/>
  <c r="D64" i="6"/>
  <c r="E64" i="6"/>
  <c r="F64" i="6"/>
  <c r="G64" i="6"/>
  <c r="H64" i="6"/>
  <c r="I64" i="6"/>
  <c r="J64" i="6"/>
  <c r="K64" i="6"/>
  <c r="L64" i="6"/>
  <c r="M64" i="6"/>
  <c r="N64" i="6"/>
  <c r="O64" i="6"/>
  <c r="P64" i="6"/>
  <c r="Q64" i="6"/>
  <c r="D65" i="6"/>
  <c r="E65" i="6"/>
  <c r="F65" i="6"/>
  <c r="G65" i="6"/>
  <c r="H65" i="6"/>
  <c r="I65" i="6"/>
  <c r="J65" i="6"/>
  <c r="K65" i="6"/>
  <c r="L65" i="6"/>
  <c r="M65" i="6"/>
  <c r="N65" i="6"/>
  <c r="O65" i="6"/>
  <c r="P65" i="6"/>
  <c r="Q65" i="6"/>
  <c r="D66" i="6"/>
  <c r="E66" i="6"/>
  <c r="F66" i="6"/>
  <c r="G66" i="6"/>
  <c r="H66" i="6"/>
  <c r="I66" i="6"/>
  <c r="J66" i="6"/>
  <c r="K66" i="6"/>
  <c r="L66" i="6"/>
  <c r="M66" i="6"/>
  <c r="N66" i="6"/>
  <c r="O66" i="6"/>
  <c r="P66" i="6"/>
  <c r="Q66" i="6"/>
  <c r="D67" i="6"/>
  <c r="E67" i="6"/>
  <c r="F67" i="6"/>
  <c r="G67" i="6"/>
  <c r="H67" i="6"/>
  <c r="I67" i="6"/>
  <c r="J67" i="6"/>
  <c r="K67" i="6"/>
  <c r="L67" i="6"/>
  <c r="M67" i="6"/>
  <c r="N67" i="6"/>
  <c r="O67" i="6"/>
  <c r="P67" i="6"/>
  <c r="Q67" i="6"/>
  <c r="D68" i="6"/>
  <c r="E68" i="6"/>
  <c r="F68" i="6"/>
  <c r="G68" i="6"/>
  <c r="H68" i="6"/>
  <c r="I68" i="6"/>
  <c r="J68" i="6"/>
  <c r="K68" i="6"/>
  <c r="L68" i="6"/>
  <c r="M68" i="6"/>
  <c r="N68" i="6"/>
  <c r="O68" i="6"/>
  <c r="P68" i="6"/>
  <c r="Q68" i="6"/>
  <c r="D69" i="6"/>
  <c r="E69" i="6"/>
  <c r="F69" i="6"/>
  <c r="G69" i="6"/>
  <c r="H69" i="6"/>
  <c r="I69" i="6"/>
  <c r="J69" i="6"/>
  <c r="K69" i="6"/>
  <c r="L69" i="6"/>
  <c r="M69" i="6"/>
  <c r="N69" i="6"/>
  <c r="O69" i="6"/>
  <c r="P69" i="6"/>
  <c r="Q69" i="6"/>
  <c r="D70" i="6"/>
  <c r="E70" i="6"/>
  <c r="F70" i="6"/>
  <c r="G70" i="6"/>
  <c r="H70" i="6"/>
  <c r="I70" i="6"/>
  <c r="J70" i="6"/>
  <c r="K70" i="6"/>
  <c r="L70" i="6"/>
  <c r="M70" i="6"/>
  <c r="N70" i="6"/>
  <c r="O70" i="6"/>
  <c r="P70" i="6"/>
  <c r="Q70" i="6"/>
  <c r="U98" i="5"/>
  <c r="X98" i="4"/>
  <c r="Z98" i="4"/>
  <c r="U99" i="5"/>
  <c r="X99" i="4"/>
  <c r="Z99" i="4"/>
  <c r="U100" i="5"/>
  <c r="X100" i="4"/>
  <c r="Z100" i="4"/>
  <c r="U101" i="5"/>
  <c r="X101" i="4"/>
  <c r="U102" i="5"/>
  <c r="X102" i="4"/>
  <c r="Z102" i="4"/>
  <c r="U103" i="5"/>
  <c r="X103" i="4"/>
  <c r="Z103" i="4"/>
  <c r="U104" i="5"/>
  <c r="X104" i="4"/>
  <c r="Z104" i="4"/>
  <c r="U97" i="5"/>
  <c r="X97" i="4"/>
  <c r="Z97" i="4"/>
  <c r="U97" i="6"/>
  <c r="W97" i="4"/>
  <c r="Y97" i="4"/>
  <c r="U86" i="5"/>
  <c r="X86" i="4"/>
  <c r="U16" i="5"/>
  <c r="U31" i="5"/>
  <c r="X31" i="4"/>
  <c r="U32" i="5"/>
  <c r="X32" i="4"/>
  <c r="U41" i="5"/>
  <c r="X41" i="4"/>
  <c r="U45" i="5"/>
  <c r="X45" i="4"/>
  <c r="U46" i="5"/>
  <c r="X46" i="4"/>
  <c r="C49" i="1"/>
  <c r="C50" i="1"/>
  <c r="AN50" i="5"/>
  <c r="BQ50" i="4"/>
  <c r="U51" i="5"/>
  <c r="X51" i="4"/>
  <c r="V100" i="6"/>
  <c r="V101" i="6"/>
  <c r="V102" i="6"/>
  <c r="V103" i="6"/>
  <c r="V104" i="6"/>
  <c r="AB14" i="4"/>
  <c r="AG15" i="4"/>
  <c r="AB17" i="4"/>
  <c r="AG19" i="4"/>
  <c r="AB21" i="4"/>
  <c r="AG23" i="4"/>
  <c r="AB25" i="4"/>
  <c r="AG27" i="4"/>
  <c r="AG31" i="4"/>
  <c r="AB33" i="4"/>
  <c r="AG35" i="4"/>
  <c r="AB37" i="4"/>
  <c r="AG39" i="4"/>
  <c r="AB41" i="4"/>
  <c r="AG43" i="4"/>
  <c r="AB45" i="4"/>
  <c r="AG47" i="4"/>
  <c r="AG51" i="4"/>
  <c r="AB62" i="4"/>
  <c r="AG64" i="4"/>
  <c r="AB66" i="4"/>
  <c r="AG68" i="4"/>
  <c r="AG81" i="4"/>
  <c r="AB83" i="4"/>
  <c r="AG85" i="4"/>
  <c r="AB87" i="4"/>
  <c r="AG98" i="4"/>
  <c r="AI98" i="4"/>
  <c r="AG102" i="4"/>
  <c r="AI102" i="4"/>
  <c r="AC14" i="4"/>
  <c r="AH15" i="4"/>
  <c r="AH17" i="4"/>
  <c r="AH19" i="4"/>
  <c r="AH21" i="4"/>
  <c r="AH23" i="4"/>
  <c r="AH25" i="4"/>
  <c r="AH27" i="4"/>
  <c r="AH29" i="4"/>
  <c r="AH31" i="4"/>
  <c r="AH33" i="4"/>
  <c r="AH35" i="4"/>
  <c r="AH39" i="4"/>
  <c r="AH43" i="4"/>
  <c r="AC45" i="4"/>
  <c r="AH45" i="4"/>
  <c r="AH47" i="4"/>
  <c r="AC49" i="4"/>
  <c r="AH49" i="4"/>
  <c r="AH51" i="4"/>
  <c r="AC62" i="4"/>
  <c r="AH64" i="4"/>
  <c r="AC66" i="4"/>
  <c r="AH66" i="4"/>
  <c r="AH68" i="4"/>
  <c r="AC70" i="4"/>
  <c r="AH70" i="4"/>
  <c r="AH81" i="4"/>
  <c r="AH83" i="4"/>
  <c r="AH85" i="4"/>
  <c r="AH100" i="4"/>
  <c r="AH102" i="4"/>
  <c r="AC104" i="4"/>
  <c r="AH104" i="4"/>
  <c r="AH13" i="4"/>
  <c r="AG61" i="4"/>
  <c r="AC13" i="4"/>
  <c r="AB61" i="4"/>
  <c r="V53" i="7"/>
  <c r="C57" i="9"/>
  <c r="V71" i="7"/>
  <c r="V89" i="7"/>
  <c r="C145" i="9"/>
  <c r="V105" i="7"/>
  <c r="C189" i="9"/>
  <c r="U98" i="6"/>
  <c r="W98" i="4"/>
  <c r="Y98" i="4"/>
  <c r="U99" i="6"/>
  <c r="W99" i="4"/>
  <c r="Y99" i="4"/>
  <c r="U100" i="6"/>
  <c r="W100" i="4"/>
  <c r="Y100" i="4"/>
  <c r="U101" i="6"/>
  <c r="W101" i="4"/>
  <c r="Y101" i="4"/>
  <c r="U102" i="6"/>
  <c r="W102" i="4"/>
  <c r="Y102" i="4"/>
  <c r="U103" i="6"/>
  <c r="W103" i="4"/>
  <c r="Y103" i="4"/>
  <c r="U104" i="6"/>
  <c r="W104" i="4"/>
  <c r="Y104" i="4"/>
  <c r="U16" i="6"/>
  <c r="U37" i="6"/>
  <c r="W37" i="4"/>
  <c r="U39" i="6"/>
  <c r="W39" i="4"/>
  <c r="U45" i="6"/>
  <c r="W45" i="4"/>
  <c r="U51" i="6"/>
  <c r="W51" i="4"/>
  <c r="AH14" i="5"/>
  <c r="BG14" i="4"/>
  <c r="AH15" i="5"/>
  <c r="BG15" i="4"/>
  <c r="AH16" i="5"/>
  <c r="BG16" i="4"/>
  <c r="AH17" i="5"/>
  <c r="BG17" i="4"/>
  <c r="AH18" i="5"/>
  <c r="AH19" i="5"/>
  <c r="BG19" i="4"/>
  <c r="AH20" i="5"/>
  <c r="AH21" i="5"/>
  <c r="BG21" i="4"/>
  <c r="AH22" i="5"/>
  <c r="BG22" i="4"/>
  <c r="AH23" i="5"/>
  <c r="BG23" i="4"/>
  <c r="AH24" i="5"/>
  <c r="BG24" i="4"/>
  <c r="AH25" i="5"/>
  <c r="BG25" i="4"/>
  <c r="AH26" i="5"/>
  <c r="BG26" i="4"/>
  <c r="AH27" i="5"/>
  <c r="BG27" i="4"/>
  <c r="AH28" i="5"/>
  <c r="BG28" i="4"/>
  <c r="AH29" i="5"/>
  <c r="BG29" i="4"/>
  <c r="AH30" i="5"/>
  <c r="BG30" i="4"/>
  <c r="AH31" i="5"/>
  <c r="BG31" i="4"/>
  <c r="AH32" i="5"/>
  <c r="BG32" i="4"/>
  <c r="AH33" i="5"/>
  <c r="BG33" i="4"/>
  <c r="AH34" i="5"/>
  <c r="BG34" i="4"/>
  <c r="AH35" i="5"/>
  <c r="BG35" i="4"/>
  <c r="AH36" i="5"/>
  <c r="BG36" i="4"/>
  <c r="AH37" i="5"/>
  <c r="BG37" i="4"/>
  <c r="AH38" i="5"/>
  <c r="BG38" i="4"/>
  <c r="AH39" i="5"/>
  <c r="BG39" i="4"/>
  <c r="AH40" i="5"/>
  <c r="BG40" i="4"/>
  <c r="AH41" i="5"/>
  <c r="BG41" i="4"/>
  <c r="AH42" i="5"/>
  <c r="AH43" i="5"/>
  <c r="BG43" i="4"/>
  <c r="AH44" i="5"/>
  <c r="BG44" i="4"/>
  <c r="AH45" i="5"/>
  <c r="BG45" i="4"/>
  <c r="AH46" i="5"/>
  <c r="BG46" i="4"/>
  <c r="AH47" i="5"/>
  <c r="BG47" i="4"/>
  <c r="AH48" i="5"/>
  <c r="BG48" i="4"/>
  <c r="AH49" i="5"/>
  <c r="BG49" i="4"/>
  <c r="AH50" i="5"/>
  <c r="BG50" i="4"/>
  <c r="AH51" i="5"/>
  <c r="BG51" i="4"/>
  <c r="AH52" i="5"/>
  <c r="BG52" i="4"/>
  <c r="AI16" i="5"/>
  <c r="BB16" i="4"/>
  <c r="AI32" i="5"/>
  <c r="BB32" i="4"/>
  <c r="AI45" i="5"/>
  <c r="AJ16" i="5"/>
  <c r="AJ23" i="5"/>
  <c r="AJ30" i="5"/>
  <c r="AJ45" i="5"/>
  <c r="AM16" i="5"/>
  <c r="BL16" i="4"/>
  <c r="AM17" i="5"/>
  <c r="BL17" i="4"/>
  <c r="AM24" i="5"/>
  <c r="BL24" i="4"/>
  <c r="AM27" i="5"/>
  <c r="BL27" i="4"/>
  <c r="AM37" i="5"/>
  <c r="BL37" i="4"/>
  <c r="AM50" i="5"/>
  <c r="BL50" i="4"/>
  <c r="AN16" i="5"/>
  <c r="AN24" i="5"/>
  <c r="BQ24" i="4"/>
  <c r="AN37" i="5"/>
  <c r="BQ37" i="4"/>
  <c r="AN45" i="5"/>
  <c r="BQ45" i="4"/>
  <c r="AO16" i="5"/>
  <c r="BV16" i="4"/>
  <c r="AO17" i="5"/>
  <c r="BV17" i="4"/>
  <c r="AO24" i="5"/>
  <c r="BV24" i="4"/>
  <c r="AO34" i="5"/>
  <c r="BV34" i="4"/>
  <c r="AO45" i="5"/>
  <c r="BV45" i="4"/>
  <c r="AO50" i="5"/>
  <c r="BV50" i="4"/>
  <c r="AO51" i="5"/>
  <c r="BV51" i="4"/>
  <c r="AG16" i="5"/>
  <c r="AM16" i="4"/>
  <c r="AG32" i="5"/>
  <c r="AM32" i="4"/>
  <c r="AG33" i="5"/>
  <c r="AM33" i="4"/>
  <c r="AG41" i="5"/>
  <c r="AM41" i="4"/>
  <c r="AG42" i="5"/>
  <c r="AM42" i="4"/>
  <c r="W16" i="5"/>
  <c r="S16" i="4"/>
  <c r="W37" i="5"/>
  <c r="S37" i="4"/>
  <c r="W42" i="5"/>
  <c r="S42" i="4"/>
  <c r="W45" i="5"/>
  <c r="S45" i="4"/>
  <c r="Z16" i="5"/>
  <c r="N16" i="4"/>
  <c r="Z31" i="5"/>
  <c r="N31" i="4"/>
  <c r="Z32" i="5"/>
  <c r="N32" i="4"/>
  <c r="Z37" i="5"/>
  <c r="Z41" i="5"/>
  <c r="N41" i="4"/>
  <c r="Z46" i="5"/>
  <c r="N46" i="4"/>
  <c r="AA16" i="5"/>
  <c r="AR16" i="4"/>
  <c r="AA31" i="5"/>
  <c r="AA32" i="5"/>
  <c r="AR32" i="4"/>
  <c r="AA45" i="5"/>
  <c r="AA50" i="5"/>
  <c r="AR50" i="4"/>
  <c r="AB16" i="5"/>
  <c r="AB37" i="5"/>
  <c r="AB39" i="5"/>
  <c r="AB50" i="5"/>
  <c r="AB51" i="5"/>
  <c r="AC16" i="5"/>
  <c r="AC23" i="5"/>
  <c r="AC25" i="5"/>
  <c r="AC26" i="5"/>
  <c r="AC33" i="5"/>
  <c r="AC41" i="5"/>
  <c r="AD16" i="5"/>
  <c r="AW16" i="4"/>
  <c r="AD23" i="5"/>
  <c r="AD24" i="5"/>
  <c r="AD29" i="5"/>
  <c r="AD39" i="5"/>
  <c r="AD41" i="5"/>
  <c r="AD48" i="5"/>
  <c r="AD50" i="5"/>
  <c r="D13" i="5"/>
  <c r="E13" i="5"/>
  <c r="F13" i="5"/>
  <c r="G13" i="5"/>
  <c r="H13" i="5"/>
  <c r="I13" i="5"/>
  <c r="J13" i="5"/>
  <c r="K13" i="5"/>
  <c r="L13" i="5"/>
  <c r="M13" i="5"/>
  <c r="N13" i="5"/>
  <c r="O13" i="5"/>
  <c r="P13" i="5"/>
  <c r="Q13" i="5"/>
  <c r="D14" i="5"/>
  <c r="E14" i="5"/>
  <c r="F14" i="5"/>
  <c r="G14" i="5"/>
  <c r="H14" i="5"/>
  <c r="I14" i="5"/>
  <c r="J14" i="5"/>
  <c r="K14" i="5"/>
  <c r="L14" i="5"/>
  <c r="M14" i="5"/>
  <c r="N14" i="5"/>
  <c r="O14" i="5"/>
  <c r="P14" i="5"/>
  <c r="Q14" i="5"/>
  <c r="D15" i="5"/>
  <c r="E15" i="5"/>
  <c r="F15" i="5"/>
  <c r="G15" i="5"/>
  <c r="H15" i="5"/>
  <c r="I15" i="5"/>
  <c r="J15" i="5"/>
  <c r="K15" i="5"/>
  <c r="L15" i="5"/>
  <c r="M15" i="5"/>
  <c r="N15" i="5"/>
  <c r="O15" i="5"/>
  <c r="P15" i="5"/>
  <c r="Q15" i="5"/>
  <c r="D16" i="5"/>
  <c r="E16" i="5"/>
  <c r="F16" i="5"/>
  <c r="G16" i="5"/>
  <c r="H16" i="5"/>
  <c r="I16" i="5"/>
  <c r="J16" i="5"/>
  <c r="K16" i="5"/>
  <c r="L16" i="5"/>
  <c r="M16" i="5"/>
  <c r="N16" i="5"/>
  <c r="O16" i="5"/>
  <c r="P16" i="5"/>
  <c r="Q16" i="5"/>
  <c r="D17" i="5"/>
  <c r="E17" i="5"/>
  <c r="F17" i="5"/>
  <c r="G17" i="5"/>
  <c r="H17" i="5"/>
  <c r="I17" i="5"/>
  <c r="J17" i="5"/>
  <c r="K17" i="5"/>
  <c r="L17" i="5"/>
  <c r="M17" i="5"/>
  <c r="N17" i="5"/>
  <c r="O17" i="5"/>
  <c r="P17" i="5"/>
  <c r="Q17" i="5"/>
  <c r="D18" i="5"/>
  <c r="E18" i="5"/>
  <c r="F18" i="5"/>
  <c r="G18" i="5"/>
  <c r="H18" i="5"/>
  <c r="I18" i="5"/>
  <c r="J18" i="5"/>
  <c r="K18" i="5"/>
  <c r="L18" i="5"/>
  <c r="M18" i="5"/>
  <c r="N18" i="5"/>
  <c r="O18" i="5"/>
  <c r="P18" i="5"/>
  <c r="Q18" i="5"/>
  <c r="D19" i="5"/>
  <c r="E19" i="5"/>
  <c r="F19" i="5"/>
  <c r="G19" i="5"/>
  <c r="H19" i="5"/>
  <c r="I19" i="5"/>
  <c r="J19" i="5"/>
  <c r="K19" i="5"/>
  <c r="L19" i="5"/>
  <c r="M19" i="5"/>
  <c r="N19" i="5"/>
  <c r="O19" i="5"/>
  <c r="P19" i="5"/>
  <c r="Q19" i="5"/>
  <c r="D20" i="5"/>
  <c r="E20" i="5"/>
  <c r="F20" i="5"/>
  <c r="G20" i="5"/>
  <c r="H20" i="5"/>
  <c r="I20" i="5"/>
  <c r="J20" i="5"/>
  <c r="K20" i="5"/>
  <c r="L20" i="5"/>
  <c r="M20" i="5"/>
  <c r="N20" i="5"/>
  <c r="O20" i="5"/>
  <c r="P20" i="5"/>
  <c r="Q20" i="5"/>
  <c r="D21" i="5"/>
  <c r="E21" i="5"/>
  <c r="F21" i="5"/>
  <c r="G21" i="5"/>
  <c r="H21" i="5"/>
  <c r="I21" i="5"/>
  <c r="J21" i="5"/>
  <c r="K21" i="5"/>
  <c r="L21" i="5"/>
  <c r="M21" i="5"/>
  <c r="N21" i="5"/>
  <c r="O21" i="5"/>
  <c r="P21" i="5"/>
  <c r="Q21" i="5"/>
  <c r="D22" i="5"/>
  <c r="E22" i="5"/>
  <c r="F22" i="5"/>
  <c r="G22" i="5"/>
  <c r="H22" i="5"/>
  <c r="I22" i="5"/>
  <c r="J22" i="5"/>
  <c r="K22" i="5"/>
  <c r="L22" i="5"/>
  <c r="M22" i="5"/>
  <c r="N22" i="5"/>
  <c r="O22" i="5"/>
  <c r="P22" i="5"/>
  <c r="Q22" i="5"/>
  <c r="D23" i="5"/>
  <c r="E23" i="5"/>
  <c r="F23" i="5"/>
  <c r="G23" i="5"/>
  <c r="H23" i="5"/>
  <c r="I23" i="5"/>
  <c r="J23" i="5"/>
  <c r="K23" i="5"/>
  <c r="L23" i="5"/>
  <c r="M23" i="5"/>
  <c r="N23" i="5"/>
  <c r="O23" i="5"/>
  <c r="P23" i="5"/>
  <c r="Q23" i="5"/>
  <c r="D24" i="5"/>
  <c r="E24" i="5"/>
  <c r="F24" i="5"/>
  <c r="G24" i="5"/>
  <c r="H24" i="5"/>
  <c r="I24" i="5"/>
  <c r="J24" i="5"/>
  <c r="K24" i="5"/>
  <c r="L24" i="5"/>
  <c r="M24" i="5"/>
  <c r="N24" i="5"/>
  <c r="O24" i="5"/>
  <c r="P24" i="5"/>
  <c r="Q24" i="5"/>
  <c r="D25" i="5"/>
  <c r="E25" i="5"/>
  <c r="F25" i="5"/>
  <c r="G25" i="5"/>
  <c r="H25" i="5"/>
  <c r="I25" i="5"/>
  <c r="J25" i="5"/>
  <c r="K25" i="5"/>
  <c r="L25" i="5"/>
  <c r="M25" i="5"/>
  <c r="N25" i="5"/>
  <c r="O25" i="5"/>
  <c r="P25" i="5"/>
  <c r="Q25" i="5"/>
  <c r="D26" i="5"/>
  <c r="E26" i="5"/>
  <c r="F26" i="5"/>
  <c r="G26" i="5"/>
  <c r="H26" i="5"/>
  <c r="I26" i="5"/>
  <c r="J26" i="5"/>
  <c r="K26" i="5"/>
  <c r="L26" i="5"/>
  <c r="M26" i="5"/>
  <c r="N26" i="5"/>
  <c r="O26" i="5"/>
  <c r="P26" i="5"/>
  <c r="Q26" i="5"/>
  <c r="D27" i="5"/>
  <c r="E27" i="5"/>
  <c r="F27" i="5"/>
  <c r="G27" i="5"/>
  <c r="H27" i="5"/>
  <c r="I27" i="5"/>
  <c r="J27" i="5"/>
  <c r="K27" i="5"/>
  <c r="L27" i="5"/>
  <c r="M27" i="5"/>
  <c r="N27" i="5"/>
  <c r="O27" i="5"/>
  <c r="P27" i="5"/>
  <c r="Q27" i="5"/>
  <c r="D28" i="5"/>
  <c r="E28" i="5"/>
  <c r="F28" i="5"/>
  <c r="G28" i="5"/>
  <c r="H28" i="5"/>
  <c r="I28" i="5"/>
  <c r="J28" i="5"/>
  <c r="K28" i="5"/>
  <c r="L28" i="5"/>
  <c r="M28" i="5"/>
  <c r="N28" i="5"/>
  <c r="O28" i="5"/>
  <c r="P28" i="5"/>
  <c r="Q28" i="5"/>
  <c r="D29" i="5"/>
  <c r="E29" i="5"/>
  <c r="F29" i="5"/>
  <c r="G29" i="5"/>
  <c r="H29" i="5"/>
  <c r="I29" i="5"/>
  <c r="J29" i="5"/>
  <c r="K29" i="5"/>
  <c r="L29" i="5"/>
  <c r="M29" i="5"/>
  <c r="N29" i="5"/>
  <c r="O29" i="5"/>
  <c r="P29" i="5"/>
  <c r="Q29" i="5"/>
  <c r="D30" i="5"/>
  <c r="E30" i="5"/>
  <c r="F30" i="5"/>
  <c r="G30" i="5"/>
  <c r="H30" i="5"/>
  <c r="I30" i="5"/>
  <c r="J30" i="5"/>
  <c r="K30" i="5"/>
  <c r="L30" i="5"/>
  <c r="M30" i="5"/>
  <c r="N30" i="5"/>
  <c r="O30" i="5"/>
  <c r="P30" i="5"/>
  <c r="Q30" i="5"/>
  <c r="D31" i="5"/>
  <c r="E31" i="5"/>
  <c r="F31" i="5"/>
  <c r="G31" i="5"/>
  <c r="H31" i="5"/>
  <c r="I31" i="5"/>
  <c r="J31" i="5"/>
  <c r="K31" i="5"/>
  <c r="L31" i="5"/>
  <c r="M31" i="5"/>
  <c r="N31" i="5"/>
  <c r="O31" i="5"/>
  <c r="P31" i="5"/>
  <c r="Q31" i="5"/>
  <c r="D32" i="5"/>
  <c r="E32" i="5"/>
  <c r="F32" i="5"/>
  <c r="G32" i="5"/>
  <c r="H32" i="5"/>
  <c r="I32" i="5"/>
  <c r="J32" i="5"/>
  <c r="K32" i="5"/>
  <c r="L32" i="5"/>
  <c r="M32" i="5"/>
  <c r="N32" i="5"/>
  <c r="O32" i="5"/>
  <c r="P32" i="5"/>
  <c r="Q32" i="5"/>
  <c r="D33" i="5"/>
  <c r="E33" i="5"/>
  <c r="F33" i="5"/>
  <c r="G33" i="5"/>
  <c r="H33" i="5"/>
  <c r="I33" i="5"/>
  <c r="J33" i="5"/>
  <c r="K33" i="5"/>
  <c r="L33" i="5"/>
  <c r="M33" i="5"/>
  <c r="N33" i="5"/>
  <c r="O33" i="5"/>
  <c r="P33" i="5"/>
  <c r="Q33" i="5"/>
  <c r="D34" i="5"/>
  <c r="E34" i="5"/>
  <c r="F34" i="5"/>
  <c r="G34" i="5"/>
  <c r="H34" i="5"/>
  <c r="I34" i="5"/>
  <c r="J34" i="5"/>
  <c r="K34" i="5"/>
  <c r="L34" i="5"/>
  <c r="M34" i="5"/>
  <c r="N34" i="5"/>
  <c r="O34" i="5"/>
  <c r="P34" i="5"/>
  <c r="Q34" i="5"/>
  <c r="D35" i="5"/>
  <c r="E35" i="5"/>
  <c r="F35" i="5"/>
  <c r="G35" i="5"/>
  <c r="H35" i="5"/>
  <c r="I35" i="5"/>
  <c r="J35" i="5"/>
  <c r="K35" i="5"/>
  <c r="L35" i="5"/>
  <c r="M35" i="5"/>
  <c r="N35" i="5"/>
  <c r="O35" i="5"/>
  <c r="P35" i="5"/>
  <c r="Q35" i="5"/>
  <c r="D36" i="5"/>
  <c r="E36" i="5"/>
  <c r="F36" i="5"/>
  <c r="G36" i="5"/>
  <c r="H36" i="5"/>
  <c r="I36" i="5"/>
  <c r="J36" i="5"/>
  <c r="K36" i="5"/>
  <c r="L36" i="5"/>
  <c r="M36" i="5"/>
  <c r="N36" i="5"/>
  <c r="O36" i="5"/>
  <c r="P36" i="5"/>
  <c r="Q36" i="5"/>
  <c r="D37" i="5"/>
  <c r="E37" i="5"/>
  <c r="F37" i="5"/>
  <c r="G37" i="5"/>
  <c r="H37" i="5"/>
  <c r="I37" i="5"/>
  <c r="J37" i="5"/>
  <c r="K37" i="5"/>
  <c r="L37" i="5"/>
  <c r="M37" i="5"/>
  <c r="N37" i="5"/>
  <c r="O37" i="5"/>
  <c r="P37" i="5"/>
  <c r="Q37" i="5"/>
  <c r="D38" i="5"/>
  <c r="E38" i="5"/>
  <c r="F38" i="5"/>
  <c r="G38" i="5"/>
  <c r="H38" i="5"/>
  <c r="I38" i="5"/>
  <c r="J38" i="5"/>
  <c r="K38" i="5"/>
  <c r="L38" i="5"/>
  <c r="M38" i="5"/>
  <c r="N38" i="5"/>
  <c r="O38" i="5"/>
  <c r="P38" i="5"/>
  <c r="Q38" i="5"/>
  <c r="D39" i="5"/>
  <c r="E39" i="5"/>
  <c r="F39" i="5"/>
  <c r="G39" i="5"/>
  <c r="H39" i="5"/>
  <c r="I39" i="5"/>
  <c r="J39" i="5"/>
  <c r="K39" i="5"/>
  <c r="L39" i="5"/>
  <c r="M39" i="5"/>
  <c r="N39" i="5"/>
  <c r="O39" i="5"/>
  <c r="P39" i="5"/>
  <c r="Q39" i="5"/>
  <c r="D40" i="5"/>
  <c r="E40" i="5"/>
  <c r="F40" i="5"/>
  <c r="G40" i="5"/>
  <c r="H40" i="5"/>
  <c r="I40" i="5"/>
  <c r="J40" i="5"/>
  <c r="K40" i="5"/>
  <c r="L40" i="5"/>
  <c r="M40" i="5"/>
  <c r="N40" i="5"/>
  <c r="O40" i="5"/>
  <c r="P40" i="5"/>
  <c r="Q40" i="5"/>
  <c r="D41" i="5"/>
  <c r="E41" i="5"/>
  <c r="F41" i="5"/>
  <c r="G41" i="5"/>
  <c r="H41" i="5"/>
  <c r="I41" i="5"/>
  <c r="J41" i="5"/>
  <c r="K41" i="5"/>
  <c r="L41" i="5"/>
  <c r="M41" i="5"/>
  <c r="N41" i="5"/>
  <c r="O41" i="5"/>
  <c r="P41" i="5"/>
  <c r="Q41" i="5"/>
  <c r="D42" i="5"/>
  <c r="E42" i="5"/>
  <c r="F42" i="5"/>
  <c r="G42" i="5"/>
  <c r="H42" i="5"/>
  <c r="I42" i="5"/>
  <c r="J42" i="5"/>
  <c r="K42" i="5"/>
  <c r="L42" i="5"/>
  <c r="M42" i="5"/>
  <c r="N42" i="5"/>
  <c r="O42" i="5"/>
  <c r="P42" i="5"/>
  <c r="Q42" i="5"/>
  <c r="D43" i="5"/>
  <c r="E43" i="5"/>
  <c r="F43" i="5"/>
  <c r="G43" i="5"/>
  <c r="H43" i="5"/>
  <c r="I43" i="5"/>
  <c r="J43" i="5"/>
  <c r="K43" i="5"/>
  <c r="L43" i="5"/>
  <c r="M43" i="5"/>
  <c r="N43" i="5"/>
  <c r="O43" i="5"/>
  <c r="P43" i="5"/>
  <c r="Q43" i="5"/>
  <c r="D44" i="5"/>
  <c r="E44" i="5"/>
  <c r="F44" i="5"/>
  <c r="G44" i="5"/>
  <c r="H44" i="5"/>
  <c r="I44" i="5"/>
  <c r="J44" i="5"/>
  <c r="K44" i="5"/>
  <c r="L44" i="5"/>
  <c r="M44" i="5"/>
  <c r="N44" i="5"/>
  <c r="O44" i="5"/>
  <c r="P44" i="5"/>
  <c r="Q44" i="5"/>
  <c r="D45" i="5"/>
  <c r="E45" i="5"/>
  <c r="F45" i="5"/>
  <c r="G45" i="5"/>
  <c r="H45" i="5"/>
  <c r="I45" i="5"/>
  <c r="J45" i="5"/>
  <c r="K45" i="5"/>
  <c r="L45" i="5"/>
  <c r="M45" i="5"/>
  <c r="N45" i="5"/>
  <c r="O45" i="5"/>
  <c r="P45" i="5"/>
  <c r="Q45" i="5"/>
  <c r="D46" i="5"/>
  <c r="E46" i="5"/>
  <c r="F46" i="5"/>
  <c r="G46" i="5"/>
  <c r="H46" i="5"/>
  <c r="I46" i="5"/>
  <c r="J46" i="5"/>
  <c r="K46" i="5"/>
  <c r="L46" i="5"/>
  <c r="M46" i="5"/>
  <c r="N46" i="5"/>
  <c r="O46" i="5"/>
  <c r="P46" i="5"/>
  <c r="Q46" i="5"/>
  <c r="D47" i="5"/>
  <c r="E47" i="5"/>
  <c r="F47" i="5"/>
  <c r="G47" i="5"/>
  <c r="H47" i="5"/>
  <c r="I47" i="5"/>
  <c r="J47" i="5"/>
  <c r="K47" i="5"/>
  <c r="L47" i="5"/>
  <c r="M47" i="5"/>
  <c r="N47" i="5"/>
  <c r="O47" i="5"/>
  <c r="P47" i="5"/>
  <c r="Q47" i="5"/>
  <c r="D48" i="5"/>
  <c r="E48" i="5"/>
  <c r="F48" i="5"/>
  <c r="G48" i="5"/>
  <c r="H48" i="5"/>
  <c r="I48" i="5"/>
  <c r="J48" i="5"/>
  <c r="K48" i="5"/>
  <c r="L48" i="5"/>
  <c r="M48" i="5"/>
  <c r="N48" i="5"/>
  <c r="O48" i="5"/>
  <c r="P48" i="5"/>
  <c r="Q48" i="5"/>
  <c r="D49" i="5"/>
  <c r="E49" i="5"/>
  <c r="F49" i="5"/>
  <c r="G49" i="5"/>
  <c r="H49" i="5"/>
  <c r="I49" i="5"/>
  <c r="J49" i="5"/>
  <c r="K49" i="5"/>
  <c r="L49" i="5"/>
  <c r="M49" i="5"/>
  <c r="N49" i="5"/>
  <c r="O49" i="5"/>
  <c r="P49" i="5"/>
  <c r="Q49" i="5"/>
  <c r="D50" i="5"/>
  <c r="E50" i="5"/>
  <c r="F50" i="5"/>
  <c r="G50" i="5"/>
  <c r="H50" i="5"/>
  <c r="I50" i="5"/>
  <c r="J50" i="5"/>
  <c r="K50" i="5"/>
  <c r="L50" i="5"/>
  <c r="M50" i="5"/>
  <c r="N50" i="5"/>
  <c r="O50" i="5"/>
  <c r="P50" i="5"/>
  <c r="Q50" i="5"/>
  <c r="D51" i="5"/>
  <c r="E51" i="5"/>
  <c r="F51" i="5"/>
  <c r="G51" i="5"/>
  <c r="H51" i="5"/>
  <c r="I51" i="5"/>
  <c r="J51" i="5"/>
  <c r="K51" i="5"/>
  <c r="L51" i="5"/>
  <c r="M51" i="5"/>
  <c r="N51" i="5"/>
  <c r="O51" i="5"/>
  <c r="P51" i="5"/>
  <c r="Q51" i="5"/>
  <c r="D52" i="5"/>
  <c r="E52" i="5"/>
  <c r="F52" i="5"/>
  <c r="G52" i="5"/>
  <c r="H52" i="5"/>
  <c r="I52" i="5"/>
  <c r="J52" i="5"/>
  <c r="K52" i="5"/>
  <c r="L52" i="5"/>
  <c r="M52" i="5"/>
  <c r="N52" i="5"/>
  <c r="O52" i="5"/>
  <c r="P52" i="5"/>
  <c r="Q52" i="5"/>
  <c r="W97" i="5"/>
  <c r="S97" i="4"/>
  <c r="U97" i="4"/>
  <c r="I23" i="9"/>
  <c r="I65" i="9"/>
  <c r="I109" i="9"/>
  <c r="I153" i="9"/>
  <c r="I197" i="9"/>
  <c r="AK97" i="6"/>
  <c r="AK98" i="6"/>
  <c r="AK99" i="6"/>
  <c r="AK100" i="6"/>
  <c r="AK101" i="6"/>
  <c r="AK102" i="6"/>
  <c r="AK103" i="6"/>
  <c r="AK104" i="6"/>
  <c r="AJ97" i="5"/>
  <c r="AJ98" i="5"/>
  <c r="AJ99" i="5"/>
  <c r="AJ100" i="5"/>
  <c r="AJ101" i="5"/>
  <c r="AJ102" i="5"/>
  <c r="AJ103" i="5"/>
  <c r="AJ104" i="5"/>
  <c r="AK82" i="6"/>
  <c r="AK83" i="6"/>
  <c r="AK88" i="6"/>
  <c r="AK67" i="6"/>
  <c r="AK16" i="6"/>
  <c r="AK26" i="6"/>
  <c r="AK28" i="6"/>
  <c r="AK31" i="6"/>
  <c r="AK37" i="6"/>
  <c r="AK45" i="6"/>
  <c r="AJ83" i="5"/>
  <c r="AJ88" i="5"/>
  <c r="AJ63" i="5"/>
  <c r="AJ67" i="5"/>
  <c r="AJ105" i="7"/>
  <c r="C198" i="9"/>
  <c r="AI105" i="7"/>
  <c r="C197" i="9"/>
  <c r="AJ89" i="7"/>
  <c r="C154" i="9"/>
  <c r="AI89" i="7"/>
  <c r="C153" i="9"/>
  <c r="AJ71" i="7"/>
  <c r="C110" i="9"/>
  <c r="AI71" i="7"/>
  <c r="C109" i="9"/>
  <c r="AJ53" i="7"/>
  <c r="C66" i="9"/>
  <c r="AI53" i="7"/>
  <c r="C65" i="9"/>
  <c r="AH53" i="7"/>
  <c r="C62" i="9"/>
  <c r="D71" i="7"/>
  <c r="E71" i="7"/>
  <c r="F71" i="7"/>
  <c r="G71" i="7"/>
  <c r="H71" i="7"/>
  <c r="I71" i="7"/>
  <c r="J71" i="7"/>
  <c r="K71" i="7"/>
  <c r="L71" i="7"/>
  <c r="M71" i="7"/>
  <c r="N71" i="7"/>
  <c r="O71" i="7"/>
  <c r="P71" i="7"/>
  <c r="Q71" i="7"/>
  <c r="R71" i="7"/>
  <c r="C98" i="9"/>
  <c r="C71" i="7"/>
  <c r="C97" i="9"/>
  <c r="AG53" i="6"/>
  <c r="AM53" i="6"/>
  <c r="D98" i="6"/>
  <c r="E98" i="6"/>
  <c r="F98" i="6"/>
  <c r="G98" i="6"/>
  <c r="H98" i="6"/>
  <c r="I98" i="6"/>
  <c r="J98" i="6"/>
  <c r="K98" i="6"/>
  <c r="L98" i="6"/>
  <c r="M98" i="6"/>
  <c r="O98" i="6"/>
  <c r="P98" i="6"/>
  <c r="Q98" i="6"/>
  <c r="W98" i="6"/>
  <c r="AC98" i="6"/>
  <c r="AD98" i="6"/>
  <c r="AH98" i="6"/>
  <c r="AL98" i="4"/>
  <c r="AN98" i="4"/>
  <c r="AI98" i="6"/>
  <c r="BF98" i="4"/>
  <c r="BH98" i="4"/>
  <c r="AJ98" i="6"/>
  <c r="BA98" i="4"/>
  <c r="BC98" i="4"/>
  <c r="AX98" i="6"/>
  <c r="D99" i="6"/>
  <c r="E99" i="6"/>
  <c r="F99" i="6"/>
  <c r="G99" i="6"/>
  <c r="H99" i="6"/>
  <c r="I99" i="6"/>
  <c r="J99" i="6"/>
  <c r="K99" i="6"/>
  <c r="L99" i="6"/>
  <c r="M99" i="6"/>
  <c r="N99" i="6"/>
  <c r="O99" i="6"/>
  <c r="P99" i="6"/>
  <c r="Q99" i="6"/>
  <c r="W99" i="6"/>
  <c r="Z99" i="6"/>
  <c r="M99" i="4"/>
  <c r="O99" i="4"/>
  <c r="AC99" i="6"/>
  <c r="AD99" i="6"/>
  <c r="AH99" i="6"/>
  <c r="AI99" i="6"/>
  <c r="BF99" i="4"/>
  <c r="BH99" i="4"/>
  <c r="AJ99" i="6"/>
  <c r="BA99" i="4"/>
  <c r="BC99" i="4"/>
  <c r="D100" i="6"/>
  <c r="E100" i="6"/>
  <c r="F100" i="6"/>
  <c r="G100" i="6"/>
  <c r="H100" i="6"/>
  <c r="I100" i="6"/>
  <c r="J100" i="6"/>
  <c r="K100" i="6"/>
  <c r="L100" i="6"/>
  <c r="M100" i="6"/>
  <c r="N100" i="6"/>
  <c r="O100" i="6"/>
  <c r="P100" i="6"/>
  <c r="Q100" i="6"/>
  <c r="W100" i="6"/>
  <c r="R100" i="4"/>
  <c r="T100" i="4"/>
  <c r="Z100" i="6"/>
  <c r="M100" i="4"/>
  <c r="O100" i="4"/>
  <c r="AC100" i="6"/>
  <c r="AD100" i="6"/>
  <c r="AH100" i="6"/>
  <c r="AL100" i="4"/>
  <c r="AN100" i="4"/>
  <c r="AI100" i="6"/>
  <c r="BF100" i="4"/>
  <c r="AJ100" i="6"/>
  <c r="BA100" i="4"/>
  <c r="BC100" i="4"/>
  <c r="D101" i="6"/>
  <c r="E101" i="6"/>
  <c r="F101" i="6"/>
  <c r="G101" i="6"/>
  <c r="H101" i="6"/>
  <c r="I101" i="6"/>
  <c r="J101" i="6"/>
  <c r="K101" i="6"/>
  <c r="L101" i="6"/>
  <c r="M101" i="6"/>
  <c r="N101" i="6"/>
  <c r="O101" i="6"/>
  <c r="P101" i="6"/>
  <c r="Q101" i="6"/>
  <c r="W101" i="6"/>
  <c r="R101" i="4"/>
  <c r="T101" i="4"/>
  <c r="Z101" i="6"/>
  <c r="M101" i="4"/>
  <c r="O101" i="4"/>
  <c r="AC101" i="6"/>
  <c r="AD101" i="6"/>
  <c r="AH101" i="6"/>
  <c r="AI101" i="6"/>
  <c r="AJ101" i="6"/>
  <c r="AX101" i="6"/>
  <c r="D102" i="6"/>
  <c r="E102" i="6"/>
  <c r="F102" i="6"/>
  <c r="G102" i="6"/>
  <c r="H102" i="6"/>
  <c r="I102" i="6"/>
  <c r="J102" i="6"/>
  <c r="K102" i="6"/>
  <c r="L102" i="6"/>
  <c r="M102" i="6"/>
  <c r="N102" i="6"/>
  <c r="O102" i="6"/>
  <c r="P102" i="6"/>
  <c r="Q102" i="6"/>
  <c r="W102" i="6"/>
  <c r="R102" i="4"/>
  <c r="Z102" i="6"/>
  <c r="M102" i="4"/>
  <c r="AC102" i="6"/>
  <c r="AD102" i="6"/>
  <c r="AV102" i="4"/>
  <c r="AH102" i="6"/>
  <c r="AL102" i="4"/>
  <c r="AN102" i="4"/>
  <c r="AI102" i="6"/>
  <c r="BF102" i="4"/>
  <c r="BH102" i="4"/>
  <c r="AJ102" i="6"/>
  <c r="AX102" i="6"/>
  <c r="D103" i="6"/>
  <c r="E103" i="6"/>
  <c r="F103" i="6"/>
  <c r="G103" i="6"/>
  <c r="H103" i="6"/>
  <c r="I103" i="6"/>
  <c r="J103" i="6"/>
  <c r="K103" i="6"/>
  <c r="L103" i="6"/>
  <c r="M103" i="6"/>
  <c r="N103" i="6"/>
  <c r="O103" i="6"/>
  <c r="P103" i="6"/>
  <c r="Q103" i="6"/>
  <c r="W103" i="6"/>
  <c r="R103" i="4"/>
  <c r="T103" i="4"/>
  <c r="Z103" i="6"/>
  <c r="M103" i="4"/>
  <c r="O103" i="4"/>
  <c r="AC103" i="6"/>
  <c r="AD103" i="6"/>
  <c r="AH103" i="6"/>
  <c r="AI103" i="6"/>
  <c r="BF103" i="4"/>
  <c r="BH103" i="4"/>
  <c r="AJ103" i="6"/>
  <c r="BA103" i="4"/>
  <c r="BC103" i="4"/>
  <c r="D104" i="6"/>
  <c r="E104" i="6"/>
  <c r="F104" i="6"/>
  <c r="G104" i="6"/>
  <c r="H104" i="6"/>
  <c r="I104" i="6"/>
  <c r="J104" i="6"/>
  <c r="K104" i="6"/>
  <c r="L104" i="6"/>
  <c r="M104" i="6"/>
  <c r="N104" i="6"/>
  <c r="O104" i="6"/>
  <c r="P104" i="6"/>
  <c r="Q104" i="6"/>
  <c r="W104" i="6"/>
  <c r="R104" i="4"/>
  <c r="T104" i="4"/>
  <c r="Z104" i="6"/>
  <c r="M104" i="4"/>
  <c r="O104" i="4"/>
  <c r="AC104" i="6"/>
  <c r="AD104" i="6"/>
  <c r="AH104" i="6"/>
  <c r="AL104" i="4"/>
  <c r="AN104" i="4"/>
  <c r="AI104" i="6"/>
  <c r="BF104" i="4"/>
  <c r="BH104" i="4"/>
  <c r="AJ104" i="6"/>
  <c r="AP97" i="6"/>
  <c r="BU97" i="4"/>
  <c r="BW97" i="4"/>
  <c r="AJ97" i="6"/>
  <c r="BA97" i="4"/>
  <c r="BC97" i="4"/>
  <c r="AI97" i="6"/>
  <c r="BF97" i="4"/>
  <c r="BH97" i="4"/>
  <c r="AH97" i="6"/>
  <c r="AL97" i="4"/>
  <c r="AN97" i="4"/>
  <c r="AD97" i="6"/>
  <c r="AC97" i="6"/>
  <c r="Z97" i="6"/>
  <c r="M97" i="4"/>
  <c r="O97" i="4"/>
  <c r="W97" i="6"/>
  <c r="W98" i="5"/>
  <c r="S98" i="4"/>
  <c r="Z98" i="5"/>
  <c r="N98" i="4"/>
  <c r="AA98" i="5"/>
  <c r="AR98" i="4"/>
  <c r="AT98" i="4"/>
  <c r="AB98" i="5"/>
  <c r="AC98" i="5"/>
  <c r="AD98" i="5"/>
  <c r="AG98" i="5"/>
  <c r="AM98" i="4"/>
  <c r="AO98" i="4"/>
  <c r="AH98" i="5"/>
  <c r="BG98" i="4"/>
  <c r="BI98" i="4"/>
  <c r="AI98" i="5"/>
  <c r="AM98" i="5"/>
  <c r="BL98" i="4"/>
  <c r="BN98" i="4"/>
  <c r="AO98" i="5"/>
  <c r="BV98" i="4"/>
  <c r="BX98" i="4"/>
  <c r="AW98" i="5"/>
  <c r="W99" i="5"/>
  <c r="S99" i="4"/>
  <c r="U99" i="4"/>
  <c r="Z99" i="5"/>
  <c r="N99" i="4"/>
  <c r="P99" i="4"/>
  <c r="AA99" i="5"/>
  <c r="AR99" i="4"/>
  <c r="AT99" i="4"/>
  <c r="AB99" i="5"/>
  <c r="AC99" i="5"/>
  <c r="AD99" i="5"/>
  <c r="AG99" i="5"/>
  <c r="AM99" i="4"/>
  <c r="AO99" i="4"/>
  <c r="AH99" i="5"/>
  <c r="AI99" i="5"/>
  <c r="BB99" i="4"/>
  <c r="BD99" i="4"/>
  <c r="AO99" i="5"/>
  <c r="BV99" i="4"/>
  <c r="W100" i="5"/>
  <c r="S100" i="4"/>
  <c r="U100" i="4"/>
  <c r="Z100" i="5"/>
  <c r="N100" i="4"/>
  <c r="P100" i="4"/>
  <c r="AA100" i="5"/>
  <c r="AR100" i="4"/>
  <c r="AT100" i="4"/>
  <c r="AB100" i="5"/>
  <c r="AC100" i="5"/>
  <c r="AD100" i="5"/>
  <c r="AG100" i="5"/>
  <c r="AM100" i="4"/>
  <c r="AO100" i="4"/>
  <c r="AH100" i="5"/>
  <c r="BG100" i="4"/>
  <c r="BI100" i="4"/>
  <c r="AI100" i="5"/>
  <c r="BB100" i="4"/>
  <c r="BD100" i="4"/>
  <c r="AO100" i="5"/>
  <c r="BV100" i="4"/>
  <c r="BX100" i="4"/>
  <c r="W101" i="5"/>
  <c r="S101" i="4"/>
  <c r="U101" i="4"/>
  <c r="Z101" i="5"/>
  <c r="N101" i="4"/>
  <c r="P101" i="4"/>
  <c r="AA101" i="5"/>
  <c r="AR101" i="4"/>
  <c r="AT101" i="4"/>
  <c r="AB101" i="5"/>
  <c r="AC101" i="5"/>
  <c r="AD101" i="5"/>
  <c r="AG101" i="5"/>
  <c r="AM101" i="4"/>
  <c r="AO101" i="4"/>
  <c r="AH101" i="5"/>
  <c r="BG101" i="4"/>
  <c r="BI101" i="4"/>
  <c r="AI101" i="5"/>
  <c r="BB101" i="4"/>
  <c r="BD101" i="4"/>
  <c r="AM101" i="5"/>
  <c r="BL101" i="4"/>
  <c r="BN101" i="4"/>
  <c r="AO101" i="5"/>
  <c r="BV101" i="4"/>
  <c r="BX101" i="4"/>
  <c r="AW101" i="5"/>
  <c r="W102" i="5"/>
  <c r="S102" i="4"/>
  <c r="U102" i="4"/>
  <c r="Z102" i="5"/>
  <c r="N102" i="4"/>
  <c r="P102" i="4"/>
  <c r="AA102" i="5"/>
  <c r="AR102" i="4"/>
  <c r="AT102" i="4"/>
  <c r="AB102" i="5"/>
  <c r="AC102" i="5"/>
  <c r="AD102" i="5"/>
  <c r="AG102" i="5"/>
  <c r="AM102" i="4"/>
  <c r="AO102" i="4"/>
  <c r="AH102" i="5"/>
  <c r="BG102" i="4"/>
  <c r="BI102" i="4"/>
  <c r="AI102" i="5"/>
  <c r="BB102" i="4"/>
  <c r="BD102" i="4"/>
  <c r="AM102" i="5"/>
  <c r="BL102" i="4"/>
  <c r="BN102" i="4"/>
  <c r="AO102" i="5"/>
  <c r="BV102" i="4"/>
  <c r="BX102" i="4"/>
  <c r="AW102" i="5"/>
  <c r="W103" i="5"/>
  <c r="S103" i="4"/>
  <c r="U103" i="4"/>
  <c r="Z103" i="5"/>
  <c r="N103" i="4"/>
  <c r="P103" i="4"/>
  <c r="AA103" i="5"/>
  <c r="AR103" i="4"/>
  <c r="AT103" i="4"/>
  <c r="AB103" i="5"/>
  <c r="AC103" i="5"/>
  <c r="AD103" i="5"/>
  <c r="AG103" i="5"/>
  <c r="AM103" i="4"/>
  <c r="AO103" i="4"/>
  <c r="AH103" i="5"/>
  <c r="BG103" i="4"/>
  <c r="BI103" i="4"/>
  <c r="AI103" i="5"/>
  <c r="BB103" i="4"/>
  <c r="BD103" i="4"/>
  <c r="AO103" i="5"/>
  <c r="BV103" i="4"/>
  <c r="BX103" i="4"/>
  <c r="W104" i="5"/>
  <c r="S104" i="4"/>
  <c r="U104" i="4"/>
  <c r="Z104" i="5"/>
  <c r="N104" i="4"/>
  <c r="P104" i="4"/>
  <c r="AA104" i="5"/>
  <c r="AR104" i="4"/>
  <c r="AT104" i="4"/>
  <c r="AB104" i="5"/>
  <c r="AC104" i="5"/>
  <c r="AD104" i="5"/>
  <c r="AG104" i="5"/>
  <c r="AM104" i="4"/>
  <c r="AO104" i="4"/>
  <c r="AH104" i="5"/>
  <c r="BG104" i="4"/>
  <c r="BI104" i="4"/>
  <c r="AI104" i="5"/>
  <c r="BB104" i="4"/>
  <c r="BD104" i="4"/>
  <c r="AO104" i="5"/>
  <c r="BV104" i="4"/>
  <c r="BX104" i="4"/>
  <c r="AO97" i="5"/>
  <c r="AI97" i="5"/>
  <c r="BB97" i="4"/>
  <c r="BD97" i="4"/>
  <c r="AH97" i="5"/>
  <c r="BG97" i="4"/>
  <c r="BI97" i="4"/>
  <c r="AG97" i="5"/>
  <c r="AD97" i="5"/>
  <c r="AC97" i="5"/>
  <c r="AB97" i="5"/>
  <c r="AA97" i="5"/>
  <c r="Z97" i="5"/>
  <c r="D98" i="5"/>
  <c r="E98" i="5"/>
  <c r="F98" i="5"/>
  <c r="G98" i="5"/>
  <c r="H98" i="5"/>
  <c r="I98" i="5"/>
  <c r="J98" i="5"/>
  <c r="K98" i="5"/>
  <c r="L98" i="5"/>
  <c r="M98" i="5"/>
  <c r="O98" i="5"/>
  <c r="P98" i="5"/>
  <c r="Q98" i="5"/>
  <c r="D99" i="5"/>
  <c r="E99" i="5"/>
  <c r="F99" i="5"/>
  <c r="G99" i="5"/>
  <c r="H99" i="5"/>
  <c r="I99" i="5"/>
  <c r="J99" i="5"/>
  <c r="K99" i="5"/>
  <c r="L99" i="5"/>
  <c r="M99" i="5"/>
  <c r="N99" i="5"/>
  <c r="O99" i="5"/>
  <c r="P99" i="5"/>
  <c r="Q99" i="5"/>
  <c r="D100" i="5"/>
  <c r="E100" i="5"/>
  <c r="F100" i="5"/>
  <c r="G100" i="5"/>
  <c r="H100" i="5"/>
  <c r="I100" i="5"/>
  <c r="J100" i="5"/>
  <c r="K100" i="5"/>
  <c r="L100" i="5"/>
  <c r="M100" i="5"/>
  <c r="N100" i="5"/>
  <c r="O100" i="5"/>
  <c r="P100" i="5"/>
  <c r="Q100" i="5"/>
  <c r="D101" i="5"/>
  <c r="E101" i="5"/>
  <c r="F101" i="5"/>
  <c r="G101" i="5"/>
  <c r="H101" i="5"/>
  <c r="I101" i="5"/>
  <c r="J101" i="5"/>
  <c r="K101" i="5"/>
  <c r="L101" i="5"/>
  <c r="M101" i="5"/>
  <c r="N101" i="5"/>
  <c r="O101" i="5"/>
  <c r="P101" i="5"/>
  <c r="Q101" i="5"/>
  <c r="D102" i="5"/>
  <c r="E102" i="5"/>
  <c r="F102" i="5"/>
  <c r="G102" i="5"/>
  <c r="H102" i="5"/>
  <c r="I102" i="5"/>
  <c r="J102" i="5"/>
  <c r="K102" i="5"/>
  <c r="L102" i="5"/>
  <c r="M102" i="5"/>
  <c r="N102" i="5"/>
  <c r="O102" i="5"/>
  <c r="P102" i="5"/>
  <c r="Q102" i="5"/>
  <c r="D103" i="5"/>
  <c r="E103" i="5"/>
  <c r="F103" i="5"/>
  <c r="G103" i="5"/>
  <c r="H103" i="5"/>
  <c r="I103" i="5"/>
  <c r="J103" i="5"/>
  <c r="K103" i="5"/>
  <c r="L103" i="5"/>
  <c r="M103" i="5"/>
  <c r="N103" i="5"/>
  <c r="O103" i="5"/>
  <c r="P103" i="5"/>
  <c r="Q103" i="5"/>
  <c r="D104" i="5"/>
  <c r="E104" i="5"/>
  <c r="F104" i="5"/>
  <c r="G104" i="5"/>
  <c r="H104" i="5"/>
  <c r="I104" i="5"/>
  <c r="J104" i="5"/>
  <c r="K104" i="5"/>
  <c r="L104" i="5"/>
  <c r="M104" i="5"/>
  <c r="N104" i="5"/>
  <c r="O104" i="5"/>
  <c r="P104" i="5"/>
  <c r="Q104" i="5"/>
  <c r="J97" i="5"/>
  <c r="Q97" i="5"/>
  <c r="P97" i="5"/>
  <c r="O97" i="5"/>
  <c r="N97" i="5"/>
  <c r="M97" i="5"/>
  <c r="L97" i="5"/>
  <c r="K97" i="5"/>
  <c r="I97" i="5"/>
  <c r="H97" i="5"/>
  <c r="G97" i="5"/>
  <c r="F97" i="5"/>
  <c r="E97" i="5"/>
  <c r="D97" i="5"/>
  <c r="I25" i="9"/>
  <c r="I24" i="9"/>
  <c r="I22" i="9"/>
  <c r="I21" i="9"/>
  <c r="I20" i="9"/>
  <c r="I19" i="9"/>
  <c r="I18" i="9"/>
  <c r="I17" i="9"/>
  <c r="I16" i="9"/>
  <c r="I15" i="9"/>
  <c r="I14" i="9"/>
  <c r="I13" i="9"/>
  <c r="I12" i="9"/>
  <c r="I11" i="9"/>
  <c r="I10" i="9"/>
  <c r="I9" i="9"/>
  <c r="I8" i="9"/>
  <c r="V79" i="4"/>
  <c r="V80" i="4"/>
  <c r="V81" i="4"/>
  <c r="V82" i="4"/>
  <c r="V83" i="4"/>
  <c r="V84" i="4"/>
  <c r="V85" i="4"/>
  <c r="V86" i="4"/>
  <c r="V87" i="4"/>
  <c r="V88" i="4"/>
  <c r="AA79" i="4"/>
  <c r="AA80" i="4"/>
  <c r="AA81" i="4"/>
  <c r="AA82" i="4"/>
  <c r="AA83" i="4"/>
  <c r="AA84" i="4"/>
  <c r="AA85" i="4"/>
  <c r="AA86" i="4"/>
  <c r="AA87" i="4"/>
  <c r="AA88" i="4"/>
  <c r="AF79" i="4"/>
  <c r="AF80" i="4"/>
  <c r="AF81" i="4"/>
  <c r="AF82" i="4"/>
  <c r="AF83" i="4"/>
  <c r="AF84" i="4"/>
  <c r="AF85" i="4"/>
  <c r="AF86" i="4"/>
  <c r="AF87" i="4"/>
  <c r="AF88" i="4"/>
  <c r="AK79" i="4"/>
  <c r="AK80" i="4"/>
  <c r="AK81" i="4"/>
  <c r="AK82" i="4"/>
  <c r="AK83" i="4"/>
  <c r="AK84" i="4"/>
  <c r="AK85" i="4"/>
  <c r="AK86" i="4"/>
  <c r="AK87" i="4"/>
  <c r="AK88" i="4"/>
  <c r="AP79" i="4"/>
  <c r="AP80" i="4"/>
  <c r="AP81" i="4"/>
  <c r="AP82" i="4"/>
  <c r="AP83" i="4"/>
  <c r="AP84" i="4"/>
  <c r="AP85" i="4"/>
  <c r="AP86" i="4"/>
  <c r="AP87" i="4"/>
  <c r="AP88" i="4"/>
  <c r="AU79" i="4"/>
  <c r="AU80" i="4"/>
  <c r="AU81" i="4"/>
  <c r="AU82" i="4"/>
  <c r="AU83" i="4"/>
  <c r="AU84" i="4"/>
  <c r="AU85" i="4"/>
  <c r="AU86" i="4"/>
  <c r="AU87" i="4"/>
  <c r="AU88" i="4"/>
  <c r="AZ79" i="4"/>
  <c r="AZ80" i="4"/>
  <c r="AZ81" i="4"/>
  <c r="AZ82" i="4"/>
  <c r="AZ83" i="4"/>
  <c r="AZ84" i="4"/>
  <c r="AZ85" i="4"/>
  <c r="AZ86" i="4"/>
  <c r="AZ87" i="4"/>
  <c r="AZ88" i="4"/>
  <c r="BE79" i="4"/>
  <c r="BE80" i="4"/>
  <c r="BE81" i="4"/>
  <c r="BE82" i="4"/>
  <c r="BE83" i="4"/>
  <c r="BE84" i="4"/>
  <c r="BE85" i="4"/>
  <c r="BE86" i="4"/>
  <c r="BE87" i="4"/>
  <c r="BE88" i="4"/>
  <c r="BJ79" i="4"/>
  <c r="BJ80" i="4"/>
  <c r="BJ81" i="4"/>
  <c r="BJ82" i="4"/>
  <c r="BJ83" i="4"/>
  <c r="BJ84" i="4"/>
  <c r="BJ85" i="4"/>
  <c r="BJ86" i="4"/>
  <c r="BJ87" i="4"/>
  <c r="BJ88" i="4"/>
  <c r="BO79" i="4"/>
  <c r="BO80" i="4"/>
  <c r="BO81" i="4"/>
  <c r="BO82" i="4"/>
  <c r="BO83" i="4"/>
  <c r="BO84" i="4"/>
  <c r="BO85" i="4"/>
  <c r="BO86" i="4"/>
  <c r="BO87" i="4"/>
  <c r="BO88" i="4"/>
  <c r="BT79" i="4"/>
  <c r="BT80" i="4"/>
  <c r="BT81" i="4"/>
  <c r="BT82" i="4"/>
  <c r="BT83" i="4"/>
  <c r="BT84" i="4"/>
  <c r="BT85" i="4"/>
  <c r="BT86" i="4"/>
  <c r="BT87" i="4"/>
  <c r="BT88" i="4"/>
  <c r="Q79" i="4"/>
  <c r="Q80" i="4"/>
  <c r="Q81" i="4"/>
  <c r="Q82" i="4"/>
  <c r="Q83" i="4"/>
  <c r="Q84" i="4"/>
  <c r="Q85" i="4"/>
  <c r="Q86" i="4"/>
  <c r="Q87" i="4"/>
  <c r="Q88" i="4"/>
  <c r="L79" i="4"/>
  <c r="L80" i="4"/>
  <c r="L81" i="4"/>
  <c r="L82" i="4"/>
  <c r="L83" i="4"/>
  <c r="L84" i="4"/>
  <c r="L85" i="4"/>
  <c r="L86" i="4"/>
  <c r="L87" i="4"/>
  <c r="L88" i="4"/>
  <c r="C61" i="7"/>
  <c r="C62" i="7"/>
  <c r="S62" i="7"/>
  <c r="AD62" i="7"/>
  <c r="AU13" i="7"/>
  <c r="V89" i="1"/>
  <c r="T89" i="1"/>
  <c r="R89" i="1"/>
  <c r="B13" i="6"/>
  <c r="AN63" i="5"/>
  <c r="BQ63" i="4"/>
  <c r="AN65" i="5"/>
  <c r="BQ65" i="4"/>
  <c r="AN69" i="5"/>
  <c r="BQ69" i="4"/>
  <c r="AD81" i="6"/>
  <c r="AD88" i="6"/>
  <c r="AD16" i="6"/>
  <c r="AD23" i="6"/>
  <c r="AD28" i="6"/>
  <c r="AD31" i="6"/>
  <c r="AD37" i="6"/>
  <c r="AD39" i="6"/>
  <c r="AD45" i="6"/>
  <c r="AD81" i="5"/>
  <c r="AD82" i="5"/>
  <c r="AD87" i="5"/>
  <c r="AD88" i="5"/>
  <c r="AD65" i="5"/>
  <c r="AD67" i="5"/>
  <c r="AD69" i="5"/>
  <c r="AD70" i="5"/>
  <c r="AH44" i="4"/>
  <c r="AH46" i="4"/>
  <c r="AH48" i="4"/>
  <c r="AH50" i="4"/>
  <c r="AH52" i="4"/>
  <c r="AC43" i="4"/>
  <c r="AC44" i="4"/>
  <c r="AC46" i="4"/>
  <c r="AA46" i="4"/>
  <c r="AC47" i="4"/>
  <c r="AC48" i="4"/>
  <c r="AC50" i="4"/>
  <c r="AC51" i="4"/>
  <c r="AC52" i="4"/>
  <c r="AL94" i="7"/>
  <c r="AU64" i="7"/>
  <c r="AV64" i="7"/>
  <c r="AU67" i="7"/>
  <c r="AV67" i="7"/>
  <c r="AU68" i="7"/>
  <c r="AV68" i="7"/>
  <c r="AU46" i="7"/>
  <c r="AV46" i="7"/>
  <c r="AU47" i="7"/>
  <c r="AV47" i="7"/>
  <c r="AU48" i="7"/>
  <c r="AV48" i="7"/>
  <c r="AU49" i="7"/>
  <c r="AV49" i="7"/>
  <c r="AU50" i="7"/>
  <c r="AV50" i="7"/>
  <c r="AU51" i="7"/>
  <c r="AV51" i="7"/>
  <c r="AU52" i="7"/>
  <c r="AV52" i="7"/>
  <c r="A43" i="4"/>
  <c r="C43" i="7"/>
  <c r="B43" i="4"/>
  <c r="G43" i="4"/>
  <c r="L43" i="4"/>
  <c r="Q43" i="4"/>
  <c r="V43" i="4"/>
  <c r="AA43" i="4"/>
  <c r="AK43" i="4"/>
  <c r="AU43" i="4"/>
  <c r="AZ43" i="4"/>
  <c r="BE43" i="4"/>
  <c r="BJ43" i="4"/>
  <c r="BO43" i="4"/>
  <c r="BT43" i="4"/>
  <c r="A44" i="4"/>
  <c r="C44" i="7"/>
  <c r="B44" i="4"/>
  <c r="G44" i="4"/>
  <c r="L44" i="4"/>
  <c r="Q44" i="4"/>
  <c r="V44" i="4"/>
  <c r="AA44" i="4"/>
  <c r="AK44" i="4"/>
  <c r="AU44" i="4"/>
  <c r="AZ44" i="4"/>
  <c r="BE44" i="4"/>
  <c r="BJ44" i="4"/>
  <c r="BO44" i="4"/>
  <c r="BT44" i="4"/>
  <c r="A45" i="4"/>
  <c r="C45" i="7"/>
  <c r="B45" i="4"/>
  <c r="G45" i="4"/>
  <c r="L45" i="4"/>
  <c r="Q45" i="4"/>
  <c r="V45" i="4"/>
  <c r="AA45" i="4"/>
  <c r="AK45" i="4"/>
  <c r="AU45" i="4"/>
  <c r="AZ45" i="4"/>
  <c r="BE45" i="4"/>
  <c r="BJ45" i="4"/>
  <c r="BO45" i="4"/>
  <c r="BT45" i="4"/>
  <c r="A46" i="4"/>
  <c r="C46" i="7"/>
  <c r="B46" i="4"/>
  <c r="G46" i="4"/>
  <c r="L46" i="4"/>
  <c r="Q46" i="4"/>
  <c r="V46" i="4"/>
  <c r="AK46" i="4"/>
  <c r="AU46" i="4"/>
  <c r="AZ46" i="4"/>
  <c r="BE46" i="4"/>
  <c r="BJ46" i="4"/>
  <c r="BO46" i="4"/>
  <c r="BT46" i="4"/>
  <c r="A47" i="4"/>
  <c r="C47" i="7"/>
  <c r="G47" i="4"/>
  <c r="L47" i="4"/>
  <c r="Q47" i="4"/>
  <c r="V47" i="4"/>
  <c r="AA47" i="4"/>
  <c r="AK47" i="4"/>
  <c r="AU47" i="4"/>
  <c r="AZ47" i="4"/>
  <c r="BE47" i="4"/>
  <c r="BJ47" i="4"/>
  <c r="BO47" i="4"/>
  <c r="BT47" i="4"/>
  <c r="A48" i="4"/>
  <c r="C48" i="7"/>
  <c r="B48" i="4"/>
  <c r="G48" i="4"/>
  <c r="L48" i="4"/>
  <c r="Q48" i="4"/>
  <c r="V48" i="4"/>
  <c r="AA48" i="4"/>
  <c r="AK48" i="4"/>
  <c r="AU48" i="4"/>
  <c r="AZ48" i="4"/>
  <c r="BE48" i="4"/>
  <c r="BJ48" i="4"/>
  <c r="BO48" i="4"/>
  <c r="BT48" i="4"/>
  <c r="A49" i="4"/>
  <c r="C49" i="7"/>
  <c r="B49" i="4"/>
  <c r="G49" i="4"/>
  <c r="L49" i="4"/>
  <c r="Q49" i="4"/>
  <c r="V49" i="4"/>
  <c r="AA49" i="4"/>
  <c r="AK49" i="4"/>
  <c r="AU49" i="4"/>
  <c r="AZ49" i="4"/>
  <c r="BE49" i="4"/>
  <c r="BJ49" i="4"/>
  <c r="BO49" i="4"/>
  <c r="BT49" i="4"/>
  <c r="A50" i="4"/>
  <c r="C50" i="7"/>
  <c r="S50" i="7"/>
  <c r="AD50" i="7"/>
  <c r="G50" i="4"/>
  <c r="L50" i="4"/>
  <c r="Q50" i="4"/>
  <c r="V50" i="4"/>
  <c r="AA50" i="4"/>
  <c r="AK50" i="4"/>
  <c r="AU50" i="4"/>
  <c r="AZ50" i="4"/>
  <c r="BE50" i="4"/>
  <c r="BJ50" i="4"/>
  <c r="BO50" i="4"/>
  <c r="BT50" i="4"/>
  <c r="A51" i="4"/>
  <c r="C51" i="7"/>
  <c r="G51" i="4"/>
  <c r="L51" i="4"/>
  <c r="Q51" i="4"/>
  <c r="V51" i="4"/>
  <c r="AA51" i="4"/>
  <c r="AK51" i="4"/>
  <c r="AU51" i="4"/>
  <c r="AZ51" i="4"/>
  <c r="BE51" i="4"/>
  <c r="BJ51" i="4"/>
  <c r="BO51" i="4"/>
  <c r="BT51" i="4"/>
  <c r="A52" i="4"/>
  <c r="C52" i="7"/>
  <c r="G52" i="4"/>
  <c r="L52" i="4"/>
  <c r="Q52" i="4"/>
  <c r="V52" i="4"/>
  <c r="AA52" i="4"/>
  <c r="AK52" i="4"/>
  <c r="AU52" i="4"/>
  <c r="AZ52" i="4"/>
  <c r="BE52" i="4"/>
  <c r="BJ52" i="4"/>
  <c r="BO52" i="4"/>
  <c r="BT52" i="4"/>
  <c r="B46" i="5"/>
  <c r="B47" i="5"/>
  <c r="AU70" i="7"/>
  <c r="AV70" i="7"/>
  <c r="AU66" i="7"/>
  <c r="AV66" i="7"/>
  <c r="AU65" i="7"/>
  <c r="AV65" i="7"/>
  <c r="AU69" i="7"/>
  <c r="AV69" i="7"/>
  <c r="AU14" i="7"/>
  <c r="AU15" i="7"/>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B47" i="6"/>
  <c r="B48" i="6"/>
  <c r="AL58" i="7"/>
  <c r="AL76"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15" i="7"/>
  <c r="AN53" i="7"/>
  <c r="C67" i="9"/>
  <c r="AM53" i="7"/>
  <c r="C51" i="9"/>
  <c r="AL53" i="7"/>
  <c r="C50" i="9"/>
  <c r="AG53" i="7"/>
  <c r="AF53" i="7"/>
  <c r="C63" i="9"/>
  <c r="AC53" i="7"/>
  <c r="AB53" i="7"/>
  <c r="AA53" i="7"/>
  <c r="C64" i="9"/>
  <c r="Z53" i="7"/>
  <c r="Y53" i="7"/>
  <c r="X53" i="7"/>
  <c r="W53" i="7"/>
  <c r="U53" i="7"/>
  <c r="C52" i="9"/>
  <c r="R53" i="7"/>
  <c r="Q53" i="7"/>
  <c r="P53" i="7"/>
  <c r="O53" i="7"/>
  <c r="N53" i="7"/>
  <c r="AU16" i="7"/>
  <c r="AV16" i="7"/>
  <c r="AU17" i="7"/>
  <c r="AV17" i="7"/>
  <c r="AU18" i="7"/>
  <c r="AV18" i="7"/>
  <c r="AU19" i="7"/>
  <c r="AV19" i="7"/>
  <c r="AU20" i="7"/>
  <c r="AV20" i="7"/>
  <c r="AU21" i="7"/>
  <c r="AV21" i="7"/>
  <c r="AU22" i="7"/>
  <c r="AV22" i="7"/>
  <c r="AU23" i="7"/>
  <c r="AV23" i="7"/>
  <c r="AU24" i="7"/>
  <c r="AV24" i="7"/>
  <c r="AU25" i="7"/>
  <c r="AV25" i="7"/>
  <c r="AU26" i="7"/>
  <c r="AV26" i="7"/>
  <c r="AU27" i="7"/>
  <c r="AV27" i="7"/>
  <c r="AU28" i="7"/>
  <c r="AV28" i="7"/>
  <c r="AU29" i="7"/>
  <c r="AV29" i="7"/>
  <c r="AU30" i="7"/>
  <c r="AV30" i="7"/>
  <c r="AU31" i="7"/>
  <c r="AV31" i="7"/>
  <c r="AU32" i="7"/>
  <c r="AV32" i="7"/>
  <c r="AU33" i="7"/>
  <c r="AV33" i="7"/>
  <c r="AU34" i="7"/>
  <c r="AV34" i="7"/>
  <c r="AU35" i="7"/>
  <c r="AV35" i="7"/>
  <c r="AU36" i="7"/>
  <c r="AV36" i="7"/>
  <c r="AU37" i="7"/>
  <c r="AV37" i="7"/>
  <c r="AU38" i="7"/>
  <c r="AV38" i="7"/>
  <c r="AU39" i="7"/>
  <c r="AV39" i="7"/>
  <c r="AU40" i="7"/>
  <c r="AV40" i="7"/>
  <c r="AU41" i="7"/>
  <c r="AV41" i="7"/>
  <c r="AU42" i="7"/>
  <c r="AV42" i="7"/>
  <c r="AU43" i="7"/>
  <c r="AV43" i="7"/>
  <c r="AU44" i="7"/>
  <c r="AV44" i="7"/>
  <c r="AU45" i="7"/>
  <c r="AV45" i="7"/>
  <c r="F71" i="1"/>
  <c r="AC16" i="6"/>
  <c r="AC42" i="4"/>
  <c r="A13" i="1"/>
  <c r="A13" i="5"/>
  <c r="A16" i="1"/>
  <c r="A16" i="7"/>
  <c r="A17" i="1"/>
  <c r="A17" i="7"/>
  <c r="A18" i="1"/>
  <c r="A19" i="1"/>
  <c r="A19" i="7"/>
  <c r="A20" i="1"/>
  <c r="A20" i="7"/>
  <c r="A21" i="1"/>
  <c r="A21" i="7"/>
  <c r="A22" i="1"/>
  <c r="A22" i="6"/>
  <c r="A23" i="1"/>
  <c r="A23" i="7"/>
  <c r="A24" i="1"/>
  <c r="A24" i="7"/>
  <c r="A25" i="1"/>
  <c r="A25" i="6"/>
  <c r="A26" i="1"/>
  <c r="A27" i="1"/>
  <c r="A27" i="6"/>
  <c r="A28" i="1"/>
  <c r="A28" i="7"/>
  <c r="A29" i="1"/>
  <c r="A29" i="6"/>
  <c r="A30" i="1"/>
  <c r="A30" i="7"/>
  <c r="A31" i="1"/>
  <c r="A31" i="7"/>
  <c r="A32" i="1"/>
  <c r="A32" i="7"/>
  <c r="A33" i="1"/>
  <c r="A33" i="5"/>
  <c r="A34" i="1"/>
  <c r="A34" i="7"/>
  <c r="A35" i="1"/>
  <c r="A35" i="7"/>
  <c r="A36" i="1"/>
  <c r="A36" i="7"/>
  <c r="A37" i="1"/>
  <c r="A37" i="5"/>
  <c r="A38" i="1"/>
  <c r="A38" i="6"/>
  <c r="A39" i="1"/>
  <c r="A39" i="7"/>
  <c r="A40" i="1"/>
  <c r="A40" i="6"/>
  <c r="A41" i="1"/>
  <c r="A41" i="7"/>
  <c r="A42" i="1"/>
  <c r="A42" i="7"/>
  <c r="A43" i="1"/>
  <c r="A43" i="6"/>
  <c r="A44" i="1"/>
  <c r="A44" i="7"/>
  <c r="A45" i="1"/>
  <c r="A45" i="7"/>
  <c r="A46" i="1"/>
  <c r="A46" i="7"/>
  <c r="A47" i="1"/>
  <c r="A49" i="6"/>
  <c r="A48" i="1"/>
  <c r="A49" i="1"/>
  <c r="A49" i="7"/>
  <c r="A50" i="1"/>
  <c r="A50" i="7"/>
  <c r="A51" i="1"/>
  <c r="A51" i="5"/>
  <c r="A52" i="1"/>
  <c r="A52" i="6"/>
  <c r="AC68" i="4"/>
  <c r="AB81" i="5"/>
  <c r="AX88" i="6"/>
  <c r="S98" i="1"/>
  <c r="A97" i="1"/>
  <c r="A97" i="6"/>
  <c r="A98" i="1"/>
  <c r="A92" i="1"/>
  <c r="A91" i="1"/>
  <c r="A90" i="1"/>
  <c r="A64" i="1"/>
  <c r="A64" i="7"/>
  <c r="A65" i="1"/>
  <c r="A66" i="1"/>
  <c r="A66" i="5"/>
  <c r="A67" i="1"/>
  <c r="A68" i="1"/>
  <c r="A68" i="6"/>
  <c r="A69" i="1"/>
  <c r="A70" i="1"/>
  <c r="A82" i="1"/>
  <c r="A82" i="7"/>
  <c r="A83" i="1"/>
  <c r="A83" i="7"/>
  <c r="A84" i="1"/>
  <c r="A85" i="1"/>
  <c r="A86" i="1"/>
  <c r="A86" i="7"/>
  <c r="A87" i="1"/>
  <c r="A87" i="7"/>
  <c r="A88" i="1"/>
  <c r="A31" i="10"/>
  <c r="A38" i="10"/>
  <c r="A63" i="10"/>
  <c r="A78" i="10"/>
  <c r="A86" i="10"/>
  <c r="A122" i="10"/>
  <c r="A144" i="10"/>
  <c r="A151" i="10"/>
  <c r="G12" i="1"/>
  <c r="H12" i="1"/>
  <c r="I12" i="1"/>
  <c r="J12" i="1"/>
  <c r="K12" i="1"/>
  <c r="L12" i="1"/>
  <c r="M12" i="1"/>
  <c r="N12" i="1"/>
  <c r="O12" i="1"/>
  <c r="P12" i="1"/>
  <c r="Q12" i="1"/>
  <c r="D53" i="1"/>
  <c r="E53" i="1"/>
  <c r="F53" i="1"/>
  <c r="G53" i="1"/>
  <c r="H53" i="1"/>
  <c r="I53" i="1"/>
  <c r="J53" i="1"/>
  <c r="K53" i="1"/>
  <c r="L53" i="1"/>
  <c r="M53" i="1"/>
  <c r="N53" i="1"/>
  <c r="O53" i="1"/>
  <c r="P53" i="1"/>
  <c r="Q53" i="1"/>
  <c r="V53" i="1"/>
  <c r="A61" i="1"/>
  <c r="A61" i="5"/>
  <c r="S70" i="1"/>
  <c r="U70" i="1"/>
  <c r="W70" i="1"/>
  <c r="D71" i="1"/>
  <c r="E71" i="1"/>
  <c r="G71" i="1"/>
  <c r="H71" i="1"/>
  <c r="I71" i="1"/>
  <c r="J71" i="1"/>
  <c r="K71" i="1"/>
  <c r="L71" i="1"/>
  <c r="M71" i="1"/>
  <c r="N71" i="1"/>
  <c r="O71" i="1"/>
  <c r="P71" i="1"/>
  <c r="Q71" i="1"/>
  <c r="R71" i="1"/>
  <c r="T71" i="1"/>
  <c r="V71" i="1"/>
  <c r="G78" i="1"/>
  <c r="H78" i="1"/>
  <c r="I78" i="1"/>
  <c r="J78" i="1"/>
  <c r="K78" i="1"/>
  <c r="L78" i="1"/>
  <c r="M78" i="1"/>
  <c r="A79" i="1"/>
  <c r="A79" i="5"/>
  <c r="D89" i="1"/>
  <c r="E89" i="1"/>
  <c r="F89" i="1"/>
  <c r="G89" i="1"/>
  <c r="H89" i="1"/>
  <c r="I89" i="1"/>
  <c r="J89" i="1"/>
  <c r="K89" i="1"/>
  <c r="L89" i="1"/>
  <c r="M89" i="1"/>
  <c r="N89" i="1"/>
  <c r="O89" i="1"/>
  <c r="P89" i="1"/>
  <c r="Q89" i="1"/>
  <c r="G96" i="1"/>
  <c r="H96" i="1"/>
  <c r="I96" i="1"/>
  <c r="J96" i="1"/>
  <c r="K96" i="1"/>
  <c r="L96" i="1"/>
  <c r="M96" i="1"/>
  <c r="S97" i="1"/>
  <c r="U98" i="1"/>
  <c r="W98" i="1"/>
  <c r="U99" i="1"/>
  <c r="A100" i="1"/>
  <c r="A100" i="7"/>
  <c r="S100" i="1"/>
  <c r="U100" i="1"/>
  <c r="W100" i="1"/>
  <c r="A101" i="1"/>
  <c r="A101" i="7"/>
  <c r="S101" i="1"/>
  <c r="U101" i="1"/>
  <c r="W101" i="1"/>
  <c r="A102" i="1"/>
  <c r="A102" i="6"/>
  <c r="S102" i="1"/>
  <c r="U102" i="1"/>
  <c r="W102" i="1"/>
  <c r="A103" i="1"/>
  <c r="A103" i="7"/>
  <c r="S103" i="1"/>
  <c r="U103" i="1"/>
  <c r="W103" i="1"/>
  <c r="A104" i="1"/>
  <c r="A104" i="6"/>
  <c r="S104" i="1"/>
  <c r="U104" i="1"/>
  <c r="W104" i="1"/>
  <c r="D105" i="1"/>
  <c r="E105" i="1"/>
  <c r="F105" i="1"/>
  <c r="G105" i="1"/>
  <c r="H105" i="1"/>
  <c r="I105" i="1"/>
  <c r="J105" i="1"/>
  <c r="K105" i="1"/>
  <c r="L105" i="1"/>
  <c r="M105" i="1"/>
  <c r="N105" i="1"/>
  <c r="O105" i="1"/>
  <c r="P105" i="1"/>
  <c r="Q105" i="1"/>
  <c r="R105" i="1"/>
  <c r="S105" i="1"/>
  <c r="T105" i="1"/>
  <c r="U105" i="1"/>
  <c r="V105" i="1"/>
  <c r="W105" i="1"/>
  <c r="G12" i="7"/>
  <c r="H12" i="7"/>
  <c r="I12" i="7"/>
  <c r="J12" i="7"/>
  <c r="B13" i="7"/>
  <c r="C13" i="7"/>
  <c r="B14" i="7"/>
  <c r="C14" i="7"/>
  <c r="C15" i="7"/>
  <c r="B15" i="4"/>
  <c r="C16" i="7"/>
  <c r="S16" i="7"/>
  <c r="AD16" i="7"/>
  <c r="C17" i="7"/>
  <c r="C18" i="7"/>
  <c r="C19" i="7"/>
  <c r="S19" i="7"/>
  <c r="AD19" i="7"/>
  <c r="C20" i="7"/>
  <c r="B20" i="4"/>
  <c r="C21" i="7"/>
  <c r="C22" i="7"/>
  <c r="S22" i="7"/>
  <c r="AD22" i="7"/>
  <c r="C23" i="7"/>
  <c r="C24" i="7"/>
  <c r="C25" i="7"/>
  <c r="B25" i="4"/>
  <c r="C26" i="7"/>
  <c r="S26" i="7"/>
  <c r="AD26" i="7"/>
  <c r="C27" i="7"/>
  <c r="C28" i="7"/>
  <c r="C29" i="7"/>
  <c r="B29" i="4"/>
  <c r="C30" i="7"/>
  <c r="B30" i="4"/>
  <c r="C31" i="7"/>
  <c r="C32" i="7"/>
  <c r="C33" i="7"/>
  <c r="S33" i="7"/>
  <c r="AD33" i="7"/>
  <c r="C34" i="7"/>
  <c r="S34" i="7"/>
  <c r="AD34" i="7"/>
  <c r="C35" i="7"/>
  <c r="B35" i="4"/>
  <c r="C36" i="7"/>
  <c r="C37" i="7"/>
  <c r="B37" i="4"/>
  <c r="C38" i="7"/>
  <c r="S38" i="7"/>
  <c r="AD38" i="7"/>
  <c r="C39" i="7"/>
  <c r="S39" i="7"/>
  <c r="AD39" i="7"/>
  <c r="C40" i="7"/>
  <c r="C41" i="7"/>
  <c r="C42" i="7"/>
  <c r="S44" i="7"/>
  <c r="AD44" i="7"/>
  <c r="D53" i="7"/>
  <c r="E53" i="7"/>
  <c r="F53" i="7"/>
  <c r="G53" i="7"/>
  <c r="H53" i="7"/>
  <c r="I53" i="7"/>
  <c r="J53" i="7"/>
  <c r="K53" i="7"/>
  <c r="L53" i="7"/>
  <c r="M53" i="7"/>
  <c r="G60" i="7"/>
  <c r="H60" i="7"/>
  <c r="I60" i="7"/>
  <c r="J60" i="7"/>
  <c r="B61" i="7"/>
  <c r="B62" i="7"/>
  <c r="B63" i="7"/>
  <c r="C63" i="7"/>
  <c r="B64" i="7"/>
  <c r="C64" i="7"/>
  <c r="B64" i="4"/>
  <c r="B65" i="7"/>
  <c r="C65" i="7"/>
  <c r="S65" i="7"/>
  <c r="AD65" i="7"/>
  <c r="B66" i="7"/>
  <c r="C66" i="7"/>
  <c r="B67" i="7"/>
  <c r="C67" i="7"/>
  <c r="S67" i="7"/>
  <c r="AD67" i="7"/>
  <c r="B68" i="7"/>
  <c r="C68" i="7"/>
  <c r="B69" i="7"/>
  <c r="C69" i="7"/>
  <c r="S69" i="7"/>
  <c r="AD69" i="7"/>
  <c r="B70" i="7"/>
  <c r="C70" i="7"/>
  <c r="U71" i="7"/>
  <c r="W71" i="7"/>
  <c r="C100" i="9"/>
  <c r="X71" i="7"/>
  <c r="Y71" i="7"/>
  <c r="C104" i="9"/>
  <c r="Z71" i="7"/>
  <c r="C99" i="9"/>
  <c r="AA71" i="7"/>
  <c r="C108" i="9"/>
  <c r="AB71" i="7"/>
  <c r="C103" i="9"/>
  <c r="AC71" i="7"/>
  <c r="C102" i="9"/>
  <c r="AF71" i="7"/>
  <c r="C107" i="9"/>
  <c r="AG71" i="7"/>
  <c r="C105" i="9"/>
  <c r="AH71" i="7"/>
  <c r="C106" i="9"/>
  <c r="AL71" i="7"/>
  <c r="C94" i="9"/>
  <c r="AM71" i="7"/>
  <c r="C95" i="9"/>
  <c r="AN71" i="7"/>
  <c r="C111" i="9"/>
  <c r="G78" i="7"/>
  <c r="H78" i="7"/>
  <c r="I78" i="7"/>
  <c r="J78" i="7"/>
  <c r="B79" i="7"/>
  <c r="C79" i="7"/>
  <c r="B80" i="7"/>
  <c r="C80" i="7"/>
  <c r="B81" i="7"/>
  <c r="C81" i="7"/>
  <c r="B82" i="7"/>
  <c r="C82" i="7"/>
  <c r="S82" i="7"/>
  <c r="AD82" i="7"/>
  <c r="B83" i="7"/>
  <c r="C83" i="7"/>
  <c r="S83" i="7"/>
  <c r="AD83" i="7"/>
  <c r="B84" i="7"/>
  <c r="C84" i="7"/>
  <c r="B85" i="7"/>
  <c r="C85" i="7"/>
  <c r="S85" i="7"/>
  <c r="AD85" i="7"/>
  <c r="B86" i="7"/>
  <c r="C86" i="7"/>
  <c r="B86" i="4"/>
  <c r="B87" i="7"/>
  <c r="C87" i="7"/>
  <c r="S87" i="7"/>
  <c r="AD87" i="7"/>
  <c r="B88" i="7"/>
  <c r="C88" i="7"/>
  <c r="S88" i="7"/>
  <c r="AD88" i="7"/>
  <c r="D89" i="7"/>
  <c r="E89" i="7"/>
  <c r="F89" i="7"/>
  <c r="G89" i="7"/>
  <c r="H89" i="7"/>
  <c r="I89" i="7"/>
  <c r="J89" i="7"/>
  <c r="K89" i="7"/>
  <c r="L89" i="7"/>
  <c r="M89" i="7"/>
  <c r="N89" i="7"/>
  <c r="O89" i="7"/>
  <c r="P89" i="7"/>
  <c r="Q89" i="7"/>
  <c r="R89" i="7"/>
  <c r="C142" i="9"/>
  <c r="U89" i="7"/>
  <c r="C140" i="9"/>
  <c r="W89" i="7"/>
  <c r="C144" i="9"/>
  <c r="X89" i="7"/>
  <c r="Y89" i="7"/>
  <c r="Z89" i="7"/>
  <c r="C143" i="9"/>
  <c r="AA89" i="7"/>
  <c r="C152" i="9"/>
  <c r="AB89" i="7"/>
  <c r="C147" i="9"/>
  <c r="AC89" i="7"/>
  <c r="C146" i="9"/>
  <c r="AF89" i="7"/>
  <c r="C151" i="9"/>
  <c r="AG89" i="7"/>
  <c r="C149" i="9"/>
  <c r="AH89" i="7"/>
  <c r="C150" i="9"/>
  <c r="AL89" i="7"/>
  <c r="C138" i="9"/>
  <c r="AM89" i="7"/>
  <c r="AN89" i="7"/>
  <c r="C155" i="9"/>
  <c r="G96" i="7"/>
  <c r="H96" i="7"/>
  <c r="I96" i="7"/>
  <c r="J96" i="7"/>
  <c r="B97" i="7"/>
  <c r="B98" i="7"/>
  <c r="S98" i="7"/>
  <c r="AD98" i="7"/>
  <c r="B99" i="7"/>
  <c r="B100" i="7"/>
  <c r="B101" i="7"/>
  <c r="S101" i="7"/>
  <c r="AD101" i="7"/>
  <c r="B102" i="7"/>
  <c r="B102" i="4"/>
  <c r="B103" i="7"/>
  <c r="B104" i="7"/>
  <c r="D105" i="7"/>
  <c r="D109" i="7"/>
  <c r="E105" i="7"/>
  <c r="F105" i="7"/>
  <c r="G105" i="7"/>
  <c r="H105" i="7"/>
  <c r="I105" i="7"/>
  <c r="J105" i="7"/>
  <c r="K105" i="7"/>
  <c r="L105" i="7"/>
  <c r="L109" i="7"/>
  <c r="M105" i="7"/>
  <c r="N105" i="7"/>
  <c r="O105" i="7"/>
  <c r="P105" i="7"/>
  <c r="Q105" i="7"/>
  <c r="R105" i="7"/>
  <c r="C186" i="9"/>
  <c r="U105" i="7"/>
  <c r="C184" i="9"/>
  <c r="W105" i="7"/>
  <c r="C188" i="9"/>
  <c r="X105" i="7"/>
  <c r="Y105" i="7"/>
  <c r="Z105" i="7"/>
  <c r="C187" i="9"/>
  <c r="AA105" i="7"/>
  <c r="C196" i="9"/>
  <c r="AB105" i="7"/>
  <c r="C191" i="9"/>
  <c r="AC105" i="7"/>
  <c r="C190" i="9"/>
  <c r="AF105" i="7"/>
  <c r="C195" i="9"/>
  <c r="AG105" i="7"/>
  <c r="C193" i="9"/>
  <c r="AH105" i="7"/>
  <c r="C194" i="9"/>
  <c r="AL105" i="7"/>
  <c r="C182" i="9"/>
  <c r="AM105" i="7"/>
  <c r="C183" i="9"/>
  <c r="AN105" i="7"/>
  <c r="C199" i="9"/>
  <c r="F82" i="6"/>
  <c r="BJ104" i="4"/>
  <c r="AM62" i="5"/>
  <c r="BL62" i="4"/>
  <c r="I50" i="9"/>
  <c r="I51" i="9"/>
  <c r="I52" i="9"/>
  <c r="D61" i="5"/>
  <c r="D62" i="5"/>
  <c r="D63" i="5"/>
  <c r="D64" i="5"/>
  <c r="D65" i="5"/>
  <c r="D66" i="5"/>
  <c r="D67" i="5"/>
  <c r="D68" i="5"/>
  <c r="D69" i="5"/>
  <c r="D70" i="5"/>
  <c r="E61" i="5"/>
  <c r="E62" i="5"/>
  <c r="E63" i="5"/>
  <c r="E64" i="5"/>
  <c r="E65" i="5"/>
  <c r="E66" i="5"/>
  <c r="E67" i="5"/>
  <c r="E68" i="5"/>
  <c r="E69" i="5"/>
  <c r="E70" i="5"/>
  <c r="F61" i="5"/>
  <c r="F62" i="5"/>
  <c r="F63" i="5"/>
  <c r="F64" i="5"/>
  <c r="F65" i="5"/>
  <c r="F66" i="5"/>
  <c r="F67" i="5"/>
  <c r="F68" i="5"/>
  <c r="F69" i="5"/>
  <c r="F70" i="5"/>
  <c r="G61" i="5"/>
  <c r="G62" i="5"/>
  <c r="G63" i="5"/>
  <c r="G64" i="5"/>
  <c r="G65" i="5"/>
  <c r="G66" i="5"/>
  <c r="G67" i="5"/>
  <c r="G68" i="5"/>
  <c r="G69" i="5"/>
  <c r="G70" i="5"/>
  <c r="H61" i="5"/>
  <c r="H62" i="5"/>
  <c r="H63" i="5"/>
  <c r="H64" i="5"/>
  <c r="H65" i="5"/>
  <c r="H66" i="5"/>
  <c r="H67" i="5"/>
  <c r="H68" i="5"/>
  <c r="H69" i="5"/>
  <c r="H70" i="5"/>
  <c r="I61" i="5"/>
  <c r="I62" i="5"/>
  <c r="I63" i="5"/>
  <c r="I64" i="5"/>
  <c r="I65" i="5"/>
  <c r="I66" i="5"/>
  <c r="I67" i="5"/>
  <c r="I68" i="5"/>
  <c r="I69" i="5"/>
  <c r="I70" i="5"/>
  <c r="J61" i="5"/>
  <c r="J62" i="5"/>
  <c r="J63" i="5"/>
  <c r="J64" i="5"/>
  <c r="J65" i="5"/>
  <c r="J66" i="5"/>
  <c r="J67" i="5"/>
  <c r="J68" i="5"/>
  <c r="J69" i="5"/>
  <c r="J70" i="5"/>
  <c r="K61" i="5"/>
  <c r="K62" i="5"/>
  <c r="K63" i="5"/>
  <c r="K64" i="5"/>
  <c r="K65" i="5"/>
  <c r="K66" i="5"/>
  <c r="K67" i="5"/>
  <c r="K68" i="5"/>
  <c r="K69" i="5"/>
  <c r="K70" i="5"/>
  <c r="L61" i="5"/>
  <c r="L62" i="5"/>
  <c r="L63" i="5"/>
  <c r="L64" i="5"/>
  <c r="L65" i="5"/>
  <c r="L66" i="5"/>
  <c r="L67" i="5"/>
  <c r="L68" i="5"/>
  <c r="L69" i="5"/>
  <c r="L70" i="5"/>
  <c r="M61" i="5"/>
  <c r="M62" i="5"/>
  <c r="M63" i="5"/>
  <c r="M64" i="5"/>
  <c r="M65" i="5"/>
  <c r="M66" i="5"/>
  <c r="M67" i="5"/>
  <c r="M68" i="5"/>
  <c r="M69" i="5"/>
  <c r="M70" i="5"/>
  <c r="N61" i="5"/>
  <c r="N62" i="5"/>
  <c r="N63" i="5"/>
  <c r="N64" i="5"/>
  <c r="N65" i="5"/>
  <c r="N66" i="5"/>
  <c r="N67" i="5"/>
  <c r="N68" i="5"/>
  <c r="N69" i="5"/>
  <c r="N70" i="5"/>
  <c r="O61" i="5"/>
  <c r="O62" i="5"/>
  <c r="O63" i="5"/>
  <c r="O64" i="5"/>
  <c r="O65" i="5"/>
  <c r="O66" i="5"/>
  <c r="O67" i="5"/>
  <c r="O68" i="5"/>
  <c r="O69" i="5"/>
  <c r="O70" i="5"/>
  <c r="P61" i="5"/>
  <c r="P62" i="5"/>
  <c r="P63" i="5"/>
  <c r="P64" i="5"/>
  <c r="P65" i="5"/>
  <c r="P66" i="5"/>
  <c r="P67" i="5"/>
  <c r="P68" i="5"/>
  <c r="P69" i="5"/>
  <c r="P70" i="5"/>
  <c r="Q61" i="5"/>
  <c r="Q62" i="5"/>
  <c r="Q63" i="5"/>
  <c r="Q64" i="5"/>
  <c r="Q65" i="5"/>
  <c r="Q66" i="5"/>
  <c r="Q67" i="5"/>
  <c r="Q68" i="5"/>
  <c r="Q69" i="5"/>
  <c r="Q70" i="5"/>
  <c r="D79" i="5"/>
  <c r="D80" i="5"/>
  <c r="D81" i="5"/>
  <c r="D82" i="5"/>
  <c r="D83" i="5"/>
  <c r="D84" i="5"/>
  <c r="D85" i="5"/>
  <c r="D86" i="5"/>
  <c r="D87" i="5"/>
  <c r="D88" i="5"/>
  <c r="E79" i="5"/>
  <c r="E80" i="5"/>
  <c r="E81" i="5"/>
  <c r="E82" i="5"/>
  <c r="E83" i="5"/>
  <c r="E84" i="5"/>
  <c r="E85" i="5"/>
  <c r="E86" i="5"/>
  <c r="E87" i="5"/>
  <c r="E88" i="5"/>
  <c r="F79" i="5"/>
  <c r="F80" i="5"/>
  <c r="F81" i="5"/>
  <c r="F82" i="5"/>
  <c r="F83" i="5"/>
  <c r="F84" i="5"/>
  <c r="F85" i="5"/>
  <c r="F86" i="5"/>
  <c r="F87" i="5"/>
  <c r="F88" i="5"/>
  <c r="G79" i="5"/>
  <c r="G80" i="5"/>
  <c r="G81" i="5"/>
  <c r="G82" i="5"/>
  <c r="G83" i="5"/>
  <c r="G84" i="5"/>
  <c r="G85" i="5"/>
  <c r="G86" i="5"/>
  <c r="G87" i="5"/>
  <c r="G88" i="5"/>
  <c r="H79" i="5"/>
  <c r="H80" i="5"/>
  <c r="H81" i="5"/>
  <c r="H82" i="5"/>
  <c r="H83" i="5"/>
  <c r="H84" i="5"/>
  <c r="H85" i="5"/>
  <c r="H86" i="5"/>
  <c r="H87" i="5"/>
  <c r="H88" i="5"/>
  <c r="I79" i="5"/>
  <c r="I80" i="5"/>
  <c r="I81" i="5"/>
  <c r="I82" i="5"/>
  <c r="I83" i="5"/>
  <c r="I84" i="5"/>
  <c r="I85" i="5"/>
  <c r="I86" i="5"/>
  <c r="I87" i="5"/>
  <c r="I88" i="5"/>
  <c r="J79" i="5"/>
  <c r="J80" i="5"/>
  <c r="J81" i="5"/>
  <c r="J82" i="5"/>
  <c r="J83" i="5"/>
  <c r="J84" i="5"/>
  <c r="J85" i="5"/>
  <c r="J86" i="5"/>
  <c r="J87" i="5"/>
  <c r="J88" i="5"/>
  <c r="K79" i="5"/>
  <c r="K80" i="5"/>
  <c r="K81" i="5"/>
  <c r="K82" i="5"/>
  <c r="K83" i="5"/>
  <c r="K84" i="5"/>
  <c r="K85" i="5"/>
  <c r="K86" i="5"/>
  <c r="K87" i="5"/>
  <c r="K88" i="5"/>
  <c r="L79" i="5"/>
  <c r="L80" i="5"/>
  <c r="L81" i="5"/>
  <c r="L82" i="5"/>
  <c r="L83" i="5"/>
  <c r="L84" i="5"/>
  <c r="L85" i="5"/>
  <c r="L86" i="5"/>
  <c r="L87" i="5"/>
  <c r="L88" i="5"/>
  <c r="M79" i="5"/>
  <c r="M80" i="5"/>
  <c r="M81" i="5"/>
  <c r="M82" i="5"/>
  <c r="M83" i="5"/>
  <c r="M84" i="5"/>
  <c r="M85" i="5"/>
  <c r="M86" i="5"/>
  <c r="M87" i="5"/>
  <c r="M88" i="5"/>
  <c r="N79" i="5"/>
  <c r="N80" i="5"/>
  <c r="N81" i="5"/>
  <c r="N82" i="5"/>
  <c r="N83" i="5"/>
  <c r="N84" i="5"/>
  <c r="N85" i="5"/>
  <c r="N86" i="5"/>
  <c r="N87" i="5"/>
  <c r="N88" i="5"/>
  <c r="O79" i="5"/>
  <c r="O80" i="5"/>
  <c r="O81" i="5"/>
  <c r="O82" i="5"/>
  <c r="O83" i="5"/>
  <c r="O84" i="5"/>
  <c r="O85" i="5"/>
  <c r="O86" i="5"/>
  <c r="O87" i="5"/>
  <c r="O88" i="5"/>
  <c r="P79" i="5"/>
  <c r="P80" i="5"/>
  <c r="P81" i="5"/>
  <c r="P82" i="5"/>
  <c r="P83" i="5"/>
  <c r="P84" i="5"/>
  <c r="P85" i="5"/>
  <c r="P86" i="5"/>
  <c r="P87" i="5"/>
  <c r="P88" i="5"/>
  <c r="Q79" i="5"/>
  <c r="Q80" i="5"/>
  <c r="Q81" i="5"/>
  <c r="Q82" i="5"/>
  <c r="Q83" i="5"/>
  <c r="Q84" i="5"/>
  <c r="Q85" i="5"/>
  <c r="Q86" i="5"/>
  <c r="Q87" i="5"/>
  <c r="Q88" i="5"/>
  <c r="I53" i="9"/>
  <c r="I54" i="9"/>
  <c r="Z66" i="5"/>
  <c r="N66" i="4"/>
  <c r="I55" i="9"/>
  <c r="W61" i="6"/>
  <c r="R61" i="4"/>
  <c r="W79" i="6"/>
  <c r="R79" i="4"/>
  <c r="W70" i="5"/>
  <c r="S70" i="4"/>
  <c r="W81" i="5"/>
  <c r="S81" i="4"/>
  <c r="I56" i="9"/>
  <c r="I57" i="9"/>
  <c r="AD13" i="6"/>
  <c r="AD79" i="6"/>
  <c r="I58" i="9"/>
  <c r="AB62" i="5"/>
  <c r="I59" i="9"/>
  <c r="AC27" i="4"/>
  <c r="AH62" i="4"/>
  <c r="I60" i="9"/>
  <c r="BG18" i="4"/>
  <c r="BG20" i="4"/>
  <c r="BG42" i="4"/>
  <c r="AH61" i="5"/>
  <c r="BG61" i="4"/>
  <c r="AH62" i="5"/>
  <c r="BG62" i="4"/>
  <c r="AH63" i="5"/>
  <c r="BG63" i="4"/>
  <c r="AH64" i="5"/>
  <c r="BG64" i="4"/>
  <c r="AH65" i="5"/>
  <c r="BG65" i="4"/>
  <c r="AH66" i="5"/>
  <c r="BG66" i="4"/>
  <c r="AH67" i="5"/>
  <c r="BG67" i="4"/>
  <c r="AH68" i="5"/>
  <c r="BG68" i="4"/>
  <c r="AH69" i="5"/>
  <c r="AH70" i="5"/>
  <c r="BG70" i="4"/>
  <c r="AH79" i="5"/>
  <c r="BG79" i="4"/>
  <c r="AH80" i="5"/>
  <c r="BG80" i="4"/>
  <c r="AH81" i="5"/>
  <c r="AH82" i="5"/>
  <c r="BG82" i="4"/>
  <c r="AH83" i="5"/>
  <c r="BG83" i="4"/>
  <c r="AH84" i="5"/>
  <c r="BG84" i="4"/>
  <c r="AH85" i="5"/>
  <c r="BG85" i="4"/>
  <c r="AH86" i="5"/>
  <c r="BG86" i="4"/>
  <c r="AH87" i="5"/>
  <c r="BG87" i="4"/>
  <c r="AH88" i="5"/>
  <c r="BG88" i="4"/>
  <c r="C61" i="9"/>
  <c r="I61" i="9"/>
  <c r="AI79" i="5"/>
  <c r="BB79" i="4"/>
  <c r="AI83" i="5"/>
  <c r="BB83" i="4"/>
  <c r="I62" i="9"/>
  <c r="AH81" i="6"/>
  <c r="AL81" i="4"/>
  <c r="AG83" i="5"/>
  <c r="AM83" i="4"/>
  <c r="I63" i="9"/>
  <c r="AA67" i="5"/>
  <c r="AR67" i="4"/>
  <c r="AA81" i="5"/>
  <c r="AR81" i="4"/>
  <c r="I64" i="9"/>
  <c r="I66" i="9"/>
  <c r="I67" i="9"/>
  <c r="I94" i="9"/>
  <c r="I95" i="9"/>
  <c r="I96" i="9"/>
  <c r="I97" i="9"/>
  <c r="I98" i="9"/>
  <c r="I99" i="9"/>
  <c r="I100" i="9"/>
  <c r="I101" i="9"/>
  <c r="I102" i="9"/>
  <c r="I103" i="9"/>
  <c r="I104" i="9"/>
  <c r="I105" i="9"/>
  <c r="I106" i="9"/>
  <c r="I107" i="9"/>
  <c r="I108" i="9"/>
  <c r="I110" i="9"/>
  <c r="I111" i="9"/>
  <c r="I138" i="9"/>
  <c r="I139" i="9"/>
  <c r="I140" i="9"/>
  <c r="I141" i="9"/>
  <c r="I142" i="9"/>
  <c r="I143" i="9"/>
  <c r="I144" i="9"/>
  <c r="I145" i="9"/>
  <c r="I146" i="9"/>
  <c r="I147" i="9"/>
  <c r="I148" i="9"/>
  <c r="I149" i="9"/>
  <c r="I150" i="9"/>
  <c r="I151" i="9"/>
  <c r="I152" i="9"/>
  <c r="I154" i="9"/>
  <c r="I155" i="9"/>
  <c r="I182" i="9"/>
  <c r="I183" i="9"/>
  <c r="I184" i="9"/>
  <c r="I185" i="9"/>
  <c r="I186" i="9"/>
  <c r="I187" i="9"/>
  <c r="I188" i="9"/>
  <c r="I189" i="9"/>
  <c r="I190" i="9"/>
  <c r="I191" i="9"/>
  <c r="I192" i="9"/>
  <c r="I193" i="9"/>
  <c r="I194" i="9"/>
  <c r="I195" i="9"/>
  <c r="I196" i="9"/>
  <c r="I198" i="9"/>
  <c r="I199" i="9"/>
  <c r="A13" i="4"/>
  <c r="G13" i="4"/>
  <c r="L13" i="4"/>
  <c r="Q13" i="4"/>
  <c r="V13" i="4"/>
  <c r="AA13" i="4"/>
  <c r="AK13" i="4"/>
  <c r="AU13" i="4"/>
  <c r="AZ13" i="4"/>
  <c r="BE13" i="4"/>
  <c r="BJ13" i="4"/>
  <c r="BO13" i="4"/>
  <c r="BT13" i="4"/>
  <c r="A14" i="4"/>
  <c r="G14" i="4"/>
  <c r="L14" i="4"/>
  <c r="Q14" i="4"/>
  <c r="V14" i="4"/>
  <c r="AA14" i="4"/>
  <c r="AK14" i="4"/>
  <c r="AU14" i="4"/>
  <c r="AZ14" i="4"/>
  <c r="BE14" i="4"/>
  <c r="BJ14" i="4"/>
  <c r="BO14" i="4"/>
  <c r="BT14" i="4"/>
  <c r="A15" i="4"/>
  <c r="G15" i="4"/>
  <c r="L15" i="4"/>
  <c r="Q15" i="4"/>
  <c r="V15" i="4"/>
  <c r="AA15" i="4"/>
  <c r="AK15" i="4"/>
  <c r="AU15" i="4"/>
  <c r="AZ15" i="4"/>
  <c r="BE15" i="4"/>
  <c r="BJ15" i="4"/>
  <c r="BO15" i="4"/>
  <c r="BT15" i="4"/>
  <c r="A16" i="4"/>
  <c r="G16" i="4"/>
  <c r="L16" i="4"/>
  <c r="Q16" i="4"/>
  <c r="V16" i="4"/>
  <c r="AA16" i="4"/>
  <c r="AK16" i="4"/>
  <c r="AU16" i="4"/>
  <c r="AZ16" i="4"/>
  <c r="BE16" i="4"/>
  <c r="BJ16" i="4"/>
  <c r="BO16" i="4"/>
  <c r="BT16" i="4"/>
  <c r="A17" i="4"/>
  <c r="G17" i="4"/>
  <c r="L17" i="4"/>
  <c r="Q17" i="4"/>
  <c r="V17" i="4"/>
  <c r="AA17" i="4"/>
  <c r="AK17" i="4"/>
  <c r="AU17" i="4"/>
  <c r="AZ17" i="4"/>
  <c r="BE17" i="4"/>
  <c r="BJ17" i="4"/>
  <c r="BO17" i="4"/>
  <c r="BT17" i="4"/>
  <c r="A18" i="4"/>
  <c r="G18" i="4"/>
  <c r="L18" i="4"/>
  <c r="Q18" i="4"/>
  <c r="V18" i="4"/>
  <c r="AA18" i="4"/>
  <c r="AK18" i="4"/>
  <c r="AU18" i="4"/>
  <c r="AZ18" i="4"/>
  <c r="BE18" i="4"/>
  <c r="BJ18" i="4"/>
  <c r="BO18" i="4"/>
  <c r="BT18" i="4"/>
  <c r="A19" i="4"/>
  <c r="G19" i="4"/>
  <c r="L19" i="4"/>
  <c r="Q19" i="4"/>
  <c r="V19" i="4"/>
  <c r="AA19" i="4"/>
  <c r="AK19" i="4"/>
  <c r="AU19" i="4"/>
  <c r="AZ19" i="4"/>
  <c r="BE19" i="4"/>
  <c r="BJ19" i="4"/>
  <c r="BO19" i="4"/>
  <c r="BT19" i="4"/>
  <c r="A20" i="4"/>
  <c r="G20" i="4"/>
  <c r="L20" i="4"/>
  <c r="Q20" i="4"/>
  <c r="V20" i="4"/>
  <c r="AA20" i="4"/>
  <c r="AK20" i="4"/>
  <c r="AU20" i="4"/>
  <c r="AZ20" i="4"/>
  <c r="BE20" i="4"/>
  <c r="BJ20" i="4"/>
  <c r="BO20" i="4"/>
  <c r="BT20" i="4"/>
  <c r="A21" i="4"/>
  <c r="G21" i="4"/>
  <c r="L21" i="4"/>
  <c r="Q21" i="4"/>
  <c r="V21" i="4"/>
  <c r="AA21" i="4"/>
  <c r="AK21" i="4"/>
  <c r="AU21" i="4"/>
  <c r="AZ21" i="4"/>
  <c r="BE21" i="4"/>
  <c r="BJ21" i="4"/>
  <c r="BO21" i="4"/>
  <c r="BT21" i="4"/>
  <c r="A22" i="4"/>
  <c r="G22" i="4"/>
  <c r="L22" i="4"/>
  <c r="Q22" i="4"/>
  <c r="V22" i="4"/>
  <c r="AA22" i="4"/>
  <c r="AK22" i="4"/>
  <c r="AU22" i="4"/>
  <c r="AZ22" i="4"/>
  <c r="BE22" i="4"/>
  <c r="BJ22" i="4"/>
  <c r="BO22" i="4"/>
  <c r="BT22" i="4"/>
  <c r="A23" i="4"/>
  <c r="G23" i="4"/>
  <c r="L23" i="4"/>
  <c r="Q23" i="4"/>
  <c r="V23" i="4"/>
  <c r="AA23" i="4"/>
  <c r="AK23" i="4"/>
  <c r="AU23" i="4"/>
  <c r="AZ23" i="4"/>
  <c r="BE23" i="4"/>
  <c r="BJ23" i="4"/>
  <c r="BO23" i="4"/>
  <c r="BT23" i="4"/>
  <c r="A24" i="4"/>
  <c r="G24" i="4"/>
  <c r="L24" i="4"/>
  <c r="Q24" i="4"/>
  <c r="V24" i="4"/>
  <c r="AA24" i="4"/>
  <c r="AK24" i="4"/>
  <c r="AU24" i="4"/>
  <c r="AZ24" i="4"/>
  <c r="BE24" i="4"/>
  <c r="BJ24" i="4"/>
  <c r="BO24" i="4"/>
  <c r="BT24" i="4"/>
  <c r="A25" i="4"/>
  <c r="G25" i="4"/>
  <c r="L25" i="4"/>
  <c r="Q25" i="4"/>
  <c r="V25" i="4"/>
  <c r="AA25" i="4"/>
  <c r="AK25" i="4"/>
  <c r="AU25" i="4"/>
  <c r="AZ25" i="4"/>
  <c r="BE25" i="4"/>
  <c r="BJ25" i="4"/>
  <c r="BO25" i="4"/>
  <c r="BT25" i="4"/>
  <c r="A26" i="4"/>
  <c r="G26" i="4"/>
  <c r="L26" i="4"/>
  <c r="Q26" i="4"/>
  <c r="V26" i="4"/>
  <c r="AA26" i="4"/>
  <c r="AK26" i="4"/>
  <c r="AU26" i="4"/>
  <c r="AZ26" i="4"/>
  <c r="BE26" i="4"/>
  <c r="BJ26" i="4"/>
  <c r="BO26" i="4"/>
  <c r="BT26" i="4"/>
  <c r="A27" i="4"/>
  <c r="G27" i="4"/>
  <c r="L27" i="4"/>
  <c r="Q27" i="4"/>
  <c r="V27" i="4"/>
  <c r="AA27" i="4"/>
  <c r="AK27" i="4"/>
  <c r="AU27" i="4"/>
  <c r="AZ27" i="4"/>
  <c r="BE27" i="4"/>
  <c r="BJ27" i="4"/>
  <c r="BO27" i="4"/>
  <c r="BT27" i="4"/>
  <c r="A28" i="4"/>
  <c r="G28" i="4"/>
  <c r="L28" i="4"/>
  <c r="Q28" i="4"/>
  <c r="V28" i="4"/>
  <c r="AA28" i="4"/>
  <c r="AK28" i="4"/>
  <c r="AU28" i="4"/>
  <c r="AZ28" i="4"/>
  <c r="BE28" i="4"/>
  <c r="BJ28" i="4"/>
  <c r="BO28" i="4"/>
  <c r="BT28" i="4"/>
  <c r="A29" i="4"/>
  <c r="G29" i="4"/>
  <c r="L29" i="4"/>
  <c r="Q29" i="4"/>
  <c r="V29" i="4"/>
  <c r="AA29" i="4"/>
  <c r="AK29" i="4"/>
  <c r="AU29" i="4"/>
  <c r="AZ29" i="4"/>
  <c r="BE29" i="4"/>
  <c r="BJ29" i="4"/>
  <c r="BO29" i="4"/>
  <c r="BT29" i="4"/>
  <c r="A30" i="4"/>
  <c r="G30" i="4"/>
  <c r="L30" i="4"/>
  <c r="Q30" i="4"/>
  <c r="V30" i="4"/>
  <c r="AA30" i="4"/>
  <c r="AK30" i="4"/>
  <c r="AU30" i="4"/>
  <c r="AZ30" i="4"/>
  <c r="BE30" i="4"/>
  <c r="BJ30" i="4"/>
  <c r="BO30" i="4"/>
  <c r="BT30" i="4"/>
  <c r="A31" i="4"/>
  <c r="G31" i="4"/>
  <c r="L31" i="4"/>
  <c r="Q31" i="4"/>
  <c r="V31" i="4"/>
  <c r="AA31" i="4"/>
  <c r="AK31" i="4"/>
  <c r="AU31" i="4"/>
  <c r="AZ31" i="4"/>
  <c r="BE31" i="4"/>
  <c r="BJ31" i="4"/>
  <c r="BO31" i="4"/>
  <c r="BT31" i="4"/>
  <c r="A32" i="4"/>
  <c r="G32" i="4"/>
  <c r="L32" i="4"/>
  <c r="Q32" i="4"/>
  <c r="V32" i="4"/>
  <c r="AA32" i="4"/>
  <c r="AK32" i="4"/>
  <c r="AU32" i="4"/>
  <c r="AZ32" i="4"/>
  <c r="BE32" i="4"/>
  <c r="BJ32" i="4"/>
  <c r="BO32" i="4"/>
  <c r="BT32" i="4"/>
  <c r="A33" i="4"/>
  <c r="G33" i="4"/>
  <c r="L33" i="4"/>
  <c r="Q33" i="4"/>
  <c r="V33" i="4"/>
  <c r="AA33" i="4"/>
  <c r="AK33" i="4"/>
  <c r="AU33" i="4"/>
  <c r="AZ33" i="4"/>
  <c r="BE33" i="4"/>
  <c r="BJ33" i="4"/>
  <c r="BO33" i="4"/>
  <c r="BT33" i="4"/>
  <c r="A34" i="4"/>
  <c r="G34" i="4"/>
  <c r="L34" i="4"/>
  <c r="Q34" i="4"/>
  <c r="V34" i="4"/>
  <c r="AA34" i="4"/>
  <c r="AK34" i="4"/>
  <c r="AU34" i="4"/>
  <c r="AZ34" i="4"/>
  <c r="BE34" i="4"/>
  <c r="BJ34" i="4"/>
  <c r="BO34" i="4"/>
  <c r="BT34" i="4"/>
  <c r="A35" i="4"/>
  <c r="G35" i="4"/>
  <c r="L35" i="4"/>
  <c r="Q35" i="4"/>
  <c r="V35" i="4"/>
  <c r="AA35" i="4"/>
  <c r="AK35" i="4"/>
  <c r="AU35" i="4"/>
  <c r="AZ35" i="4"/>
  <c r="BE35" i="4"/>
  <c r="BJ35" i="4"/>
  <c r="BO35" i="4"/>
  <c r="BT35" i="4"/>
  <c r="A36" i="4"/>
  <c r="G36" i="4"/>
  <c r="L36" i="4"/>
  <c r="Q36" i="4"/>
  <c r="V36" i="4"/>
  <c r="AA36" i="4"/>
  <c r="AK36" i="4"/>
  <c r="AU36" i="4"/>
  <c r="AZ36" i="4"/>
  <c r="BE36" i="4"/>
  <c r="BJ36" i="4"/>
  <c r="BO36" i="4"/>
  <c r="BT36" i="4"/>
  <c r="A37" i="4"/>
  <c r="G37" i="4"/>
  <c r="L37" i="4"/>
  <c r="Q37" i="4"/>
  <c r="V37" i="4"/>
  <c r="AA37" i="4"/>
  <c r="AK37" i="4"/>
  <c r="AU37" i="4"/>
  <c r="AZ37" i="4"/>
  <c r="BE37" i="4"/>
  <c r="BJ37" i="4"/>
  <c r="BO37" i="4"/>
  <c r="BT37" i="4"/>
  <c r="A38" i="4"/>
  <c r="G38" i="4"/>
  <c r="L38" i="4"/>
  <c r="Q38" i="4"/>
  <c r="V38" i="4"/>
  <c r="AA38" i="4"/>
  <c r="AK38" i="4"/>
  <c r="AU38" i="4"/>
  <c r="AZ38" i="4"/>
  <c r="BE38" i="4"/>
  <c r="BJ38" i="4"/>
  <c r="BO38" i="4"/>
  <c r="BT38" i="4"/>
  <c r="A39" i="4"/>
  <c r="G39" i="4"/>
  <c r="L39" i="4"/>
  <c r="Q39" i="4"/>
  <c r="V39" i="4"/>
  <c r="AA39" i="4"/>
  <c r="AK39" i="4"/>
  <c r="AU39" i="4"/>
  <c r="AZ39" i="4"/>
  <c r="BE39" i="4"/>
  <c r="BJ39" i="4"/>
  <c r="BO39" i="4"/>
  <c r="BT39" i="4"/>
  <c r="A40" i="4"/>
  <c r="G40" i="4"/>
  <c r="L40" i="4"/>
  <c r="Q40" i="4"/>
  <c r="V40" i="4"/>
  <c r="AA40" i="4"/>
  <c r="AK40" i="4"/>
  <c r="AU40" i="4"/>
  <c r="AZ40" i="4"/>
  <c r="BE40" i="4"/>
  <c r="BJ40" i="4"/>
  <c r="BO40" i="4"/>
  <c r="BT40" i="4"/>
  <c r="A41" i="4"/>
  <c r="G41" i="4"/>
  <c r="L41" i="4"/>
  <c r="Q41" i="4"/>
  <c r="V41" i="4"/>
  <c r="AA41" i="4"/>
  <c r="AK41" i="4"/>
  <c r="AU41" i="4"/>
  <c r="AZ41" i="4"/>
  <c r="BE41" i="4"/>
  <c r="BJ41" i="4"/>
  <c r="BO41" i="4"/>
  <c r="BT41" i="4"/>
  <c r="A42" i="4"/>
  <c r="G42" i="4"/>
  <c r="L42" i="4"/>
  <c r="Q42" i="4"/>
  <c r="V42" i="4"/>
  <c r="AA42" i="4"/>
  <c r="AK42" i="4"/>
  <c r="AU42" i="4"/>
  <c r="AZ42" i="4"/>
  <c r="BE42" i="4"/>
  <c r="BJ42" i="4"/>
  <c r="BO42" i="4"/>
  <c r="BT42" i="4"/>
  <c r="A61" i="4"/>
  <c r="G61" i="4"/>
  <c r="L61" i="4"/>
  <c r="Q61" i="4"/>
  <c r="V61" i="4"/>
  <c r="AA61" i="4"/>
  <c r="AF61" i="4"/>
  <c r="AK61" i="4"/>
  <c r="AP61" i="4"/>
  <c r="AU61" i="4"/>
  <c r="AZ61" i="4"/>
  <c r="BE61" i="4"/>
  <c r="BJ61" i="4"/>
  <c r="BO61" i="4"/>
  <c r="BT61" i="4"/>
  <c r="A62" i="4"/>
  <c r="G62" i="4"/>
  <c r="L62" i="4"/>
  <c r="Q62" i="4"/>
  <c r="V62" i="4"/>
  <c r="AA62" i="4"/>
  <c r="AE62" i="4"/>
  <c r="AF62" i="4"/>
  <c r="AK62" i="4"/>
  <c r="AP62" i="4"/>
  <c r="AU62" i="4"/>
  <c r="AZ62" i="4"/>
  <c r="BE62" i="4"/>
  <c r="BJ62" i="4"/>
  <c r="BO62" i="4"/>
  <c r="BT62" i="4"/>
  <c r="A63" i="4"/>
  <c r="G63" i="4"/>
  <c r="L63" i="4"/>
  <c r="Q63" i="4"/>
  <c r="V63" i="4"/>
  <c r="AA63" i="4"/>
  <c r="AF63" i="4"/>
  <c r="AK63" i="4"/>
  <c r="AP63" i="4"/>
  <c r="AU63" i="4"/>
  <c r="AZ63" i="4"/>
  <c r="BE63" i="4"/>
  <c r="BJ63" i="4"/>
  <c r="BO63" i="4"/>
  <c r="BT63" i="4"/>
  <c r="A64" i="4"/>
  <c r="G64" i="4"/>
  <c r="L64" i="4"/>
  <c r="Q64" i="4"/>
  <c r="V64" i="4"/>
  <c r="AA64" i="4"/>
  <c r="AF64" i="4"/>
  <c r="AK64" i="4"/>
  <c r="AP64" i="4"/>
  <c r="AU64" i="4"/>
  <c r="AZ64" i="4"/>
  <c r="BE64" i="4"/>
  <c r="BJ64" i="4"/>
  <c r="BO64" i="4"/>
  <c r="BT64" i="4"/>
  <c r="A65" i="4"/>
  <c r="G65" i="4"/>
  <c r="L65" i="4"/>
  <c r="Q65" i="4"/>
  <c r="V65" i="4"/>
  <c r="AA65" i="4"/>
  <c r="AF65" i="4"/>
  <c r="AK65" i="4"/>
  <c r="AP65" i="4"/>
  <c r="AU65" i="4"/>
  <c r="AZ65" i="4"/>
  <c r="BE65" i="4"/>
  <c r="BJ65" i="4"/>
  <c r="BO65" i="4"/>
  <c r="BT65" i="4"/>
  <c r="A66" i="4"/>
  <c r="G66" i="4"/>
  <c r="L66" i="4"/>
  <c r="Q66" i="4"/>
  <c r="V66" i="4"/>
  <c r="AA66" i="4"/>
  <c r="AE66" i="4"/>
  <c r="AF66" i="4"/>
  <c r="AK66" i="4"/>
  <c r="AP66" i="4"/>
  <c r="AU66" i="4"/>
  <c r="AZ66" i="4"/>
  <c r="BE66" i="4"/>
  <c r="BJ66" i="4"/>
  <c r="BO66" i="4"/>
  <c r="BT66" i="4"/>
  <c r="A67" i="4"/>
  <c r="G67" i="4"/>
  <c r="L67" i="4"/>
  <c r="Q67" i="4"/>
  <c r="V67" i="4"/>
  <c r="AA67" i="4"/>
  <c r="AF67" i="4"/>
  <c r="AK67" i="4"/>
  <c r="AP67" i="4"/>
  <c r="AU67" i="4"/>
  <c r="AZ67" i="4"/>
  <c r="BE67" i="4"/>
  <c r="BJ67" i="4"/>
  <c r="BO67" i="4"/>
  <c r="BT67" i="4"/>
  <c r="A68" i="4"/>
  <c r="G68" i="4"/>
  <c r="L68" i="4"/>
  <c r="Q68" i="4"/>
  <c r="V68" i="4"/>
  <c r="AA68" i="4"/>
  <c r="AF68" i="4"/>
  <c r="AK68" i="4"/>
  <c r="AP68" i="4"/>
  <c r="AU68" i="4"/>
  <c r="AZ68" i="4"/>
  <c r="BE68" i="4"/>
  <c r="BJ68" i="4"/>
  <c r="BO68" i="4"/>
  <c r="BT68" i="4"/>
  <c r="A69" i="4"/>
  <c r="G69" i="4"/>
  <c r="L69" i="4"/>
  <c r="Q69" i="4"/>
  <c r="V69" i="4"/>
  <c r="AA69" i="4"/>
  <c r="AF69" i="4"/>
  <c r="AK69" i="4"/>
  <c r="AP69" i="4"/>
  <c r="AU69" i="4"/>
  <c r="AZ69" i="4"/>
  <c r="BE69" i="4"/>
  <c r="BJ69" i="4"/>
  <c r="BO69" i="4"/>
  <c r="BT69" i="4"/>
  <c r="A70" i="4"/>
  <c r="G70" i="4"/>
  <c r="L70" i="4"/>
  <c r="Q70" i="4"/>
  <c r="V70" i="4"/>
  <c r="AA70" i="4"/>
  <c r="AF70" i="4"/>
  <c r="AK70" i="4"/>
  <c r="AP70" i="4"/>
  <c r="AU70" i="4"/>
  <c r="AZ70" i="4"/>
  <c r="BE70" i="4"/>
  <c r="BJ70" i="4"/>
  <c r="BO70" i="4"/>
  <c r="BT70" i="4"/>
  <c r="A79" i="4"/>
  <c r="G79" i="4"/>
  <c r="G80" i="4"/>
  <c r="G81" i="4"/>
  <c r="G82" i="4"/>
  <c r="G83" i="4"/>
  <c r="G84" i="4"/>
  <c r="G85" i="4"/>
  <c r="G86" i="4"/>
  <c r="G87" i="4"/>
  <c r="G88" i="4"/>
  <c r="A80" i="4"/>
  <c r="A81" i="4"/>
  <c r="A82" i="4"/>
  <c r="A83" i="4"/>
  <c r="A84" i="4"/>
  <c r="A85" i="4"/>
  <c r="A86" i="4"/>
  <c r="A87" i="4"/>
  <c r="A88" i="4"/>
  <c r="A97" i="4"/>
  <c r="G97" i="4"/>
  <c r="L97" i="4"/>
  <c r="Q97" i="4"/>
  <c r="V97" i="4"/>
  <c r="AA97" i="4"/>
  <c r="AC97" i="4"/>
  <c r="AF97" i="4"/>
  <c r="AH97" i="4"/>
  <c r="AK97" i="4"/>
  <c r="AP97" i="4"/>
  <c r="AU97" i="4"/>
  <c r="AZ97" i="4"/>
  <c r="BE97" i="4"/>
  <c r="BJ97" i="4"/>
  <c r="BO97" i="4"/>
  <c r="BT97" i="4"/>
  <c r="A98" i="4"/>
  <c r="B98" i="4"/>
  <c r="G98" i="4"/>
  <c r="L98" i="4"/>
  <c r="Q98" i="4"/>
  <c r="V98" i="4"/>
  <c r="AA98" i="4"/>
  <c r="AC98" i="4"/>
  <c r="AF98" i="4"/>
  <c r="AK98" i="4"/>
  <c r="AP98" i="4"/>
  <c r="AU98" i="4"/>
  <c r="AZ98" i="4"/>
  <c r="BE98" i="4"/>
  <c r="BJ98" i="4"/>
  <c r="BO98" i="4"/>
  <c r="BT98" i="4"/>
  <c r="A99" i="4"/>
  <c r="G99" i="4"/>
  <c r="L99" i="4"/>
  <c r="Q99" i="4"/>
  <c r="V99" i="4"/>
  <c r="AA99" i="4"/>
  <c r="AC99" i="4"/>
  <c r="AF99" i="4"/>
  <c r="AH99" i="4"/>
  <c r="AK99" i="4"/>
  <c r="AP99" i="4"/>
  <c r="AU99" i="4"/>
  <c r="AZ99" i="4"/>
  <c r="BE99" i="4"/>
  <c r="BJ99" i="4"/>
  <c r="BO99" i="4"/>
  <c r="BT99" i="4"/>
  <c r="A100" i="4"/>
  <c r="G100" i="4"/>
  <c r="L100" i="4"/>
  <c r="Q100" i="4"/>
  <c r="V100" i="4"/>
  <c r="AA100" i="4"/>
  <c r="AC100" i="4"/>
  <c r="AF100" i="4"/>
  <c r="AK100" i="4"/>
  <c r="AP100" i="4"/>
  <c r="AU100" i="4"/>
  <c r="AZ100" i="4"/>
  <c r="BE100" i="4"/>
  <c r="BJ100" i="4"/>
  <c r="BO100" i="4"/>
  <c r="BT100" i="4"/>
  <c r="A101" i="4"/>
  <c r="G101" i="4"/>
  <c r="L101" i="4"/>
  <c r="Q101" i="4"/>
  <c r="V101" i="4"/>
  <c r="AA101" i="4"/>
  <c r="AC101" i="4"/>
  <c r="AF101" i="4"/>
  <c r="AH101" i="4"/>
  <c r="AK101" i="4"/>
  <c r="AP101" i="4"/>
  <c r="AU101" i="4"/>
  <c r="AZ101" i="4"/>
  <c r="BE101" i="4"/>
  <c r="BJ101" i="4"/>
  <c r="BO101" i="4"/>
  <c r="BT101" i="4"/>
  <c r="A102" i="4"/>
  <c r="G102" i="4"/>
  <c r="L102" i="4"/>
  <c r="Q102" i="4"/>
  <c r="V102" i="4"/>
  <c r="AA102" i="4"/>
  <c r="AC102" i="4"/>
  <c r="AF102" i="4"/>
  <c r="AK102" i="4"/>
  <c r="AP102" i="4"/>
  <c r="AU102" i="4"/>
  <c r="AZ102" i="4"/>
  <c r="BE102" i="4"/>
  <c r="BJ102" i="4"/>
  <c r="BO102" i="4"/>
  <c r="BT102" i="4"/>
  <c r="A103" i="4"/>
  <c r="G103" i="4"/>
  <c r="L103" i="4"/>
  <c r="Q103" i="4"/>
  <c r="V103" i="4"/>
  <c r="AA103" i="4"/>
  <c r="AC103" i="4"/>
  <c r="AF103" i="4"/>
  <c r="AH103" i="4"/>
  <c r="AK103" i="4"/>
  <c r="AP103" i="4"/>
  <c r="AU103" i="4"/>
  <c r="AZ103" i="4"/>
  <c r="BE103" i="4"/>
  <c r="BJ103" i="4"/>
  <c r="BO103" i="4"/>
  <c r="BT103" i="4"/>
  <c r="A104" i="4"/>
  <c r="G104" i="4"/>
  <c r="L104" i="4"/>
  <c r="Q104" i="4"/>
  <c r="V104" i="4"/>
  <c r="AA104" i="4"/>
  <c r="AF104" i="4"/>
  <c r="AK104" i="4"/>
  <c r="AP104" i="4"/>
  <c r="AU104" i="4"/>
  <c r="AZ104" i="4"/>
  <c r="BE104" i="4"/>
  <c r="BO104" i="4"/>
  <c r="BT104" i="4"/>
  <c r="A21" i="3"/>
  <c r="A22" i="3"/>
  <c r="A23" i="3"/>
  <c r="A24" i="3"/>
  <c r="A25" i="3"/>
  <c r="A26" i="3"/>
  <c r="A27" i="3"/>
  <c r="A28" i="3"/>
  <c r="A29" i="3"/>
  <c r="A30" i="3"/>
  <c r="A39" i="3"/>
  <c r="A40" i="3"/>
  <c r="A41" i="3"/>
  <c r="A42" i="3"/>
  <c r="A43" i="3"/>
  <c r="A44" i="3"/>
  <c r="A45" i="3"/>
  <c r="A46" i="3"/>
  <c r="A47" i="3"/>
  <c r="A48" i="3"/>
  <c r="B16" i="6"/>
  <c r="B17" i="6"/>
  <c r="B18" i="6"/>
  <c r="B19" i="6"/>
  <c r="B20" i="6"/>
  <c r="B21" i="6"/>
  <c r="B22" i="6"/>
  <c r="B23" i="6"/>
  <c r="AX23" i="6"/>
  <c r="B24" i="6"/>
  <c r="B25" i="6"/>
  <c r="B26" i="6"/>
  <c r="B27" i="6"/>
  <c r="B28" i="6"/>
  <c r="B29" i="6"/>
  <c r="B30" i="6"/>
  <c r="B31" i="6"/>
  <c r="AX31" i="6"/>
  <c r="B32" i="6"/>
  <c r="B33" i="6"/>
  <c r="B34" i="6"/>
  <c r="B35" i="6"/>
  <c r="B36" i="6"/>
  <c r="B37" i="6"/>
  <c r="B38" i="6"/>
  <c r="AX38" i="6"/>
  <c r="B39" i="6"/>
  <c r="AX39" i="6"/>
  <c r="B40" i="6"/>
  <c r="B41" i="6"/>
  <c r="B42" i="6"/>
  <c r="B43" i="6"/>
  <c r="B44" i="6"/>
  <c r="B45" i="6"/>
  <c r="B46" i="6"/>
  <c r="B49" i="6"/>
  <c r="B50" i="6"/>
  <c r="B51" i="6"/>
  <c r="B52" i="6"/>
  <c r="B61" i="6"/>
  <c r="B62" i="6"/>
  <c r="B63" i="6"/>
  <c r="B64" i="6"/>
  <c r="B65" i="6"/>
  <c r="B66" i="6"/>
  <c r="B67" i="6"/>
  <c r="B68" i="6"/>
  <c r="B69" i="6"/>
  <c r="B70" i="6"/>
  <c r="B79" i="6"/>
  <c r="B80" i="6"/>
  <c r="B81" i="6"/>
  <c r="B82" i="6"/>
  <c r="B83" i="6"/>
  <c r="B84" i="6"/>
  <c r="B85" i="6"/>
  <c r="B86" i="6"/>
  <c r="B87" i="6"/>
  <c r="AX87" i="6"/>
  <c r="B88" i="6"/>
  <c r="B97" i="6"/>
  <c r="B98" i="6"/>
  <c r="B99" i="6"/>
  <c r="B100" i="6"/>
  <c r="B101" i="6"/>
  <c r="B102" i="6"/>
  <c r="B103" i="6"/>
  <c r="B104" i="6"/>
  <c r="G12" i="5"/>
  <c r="H12" i="5"/>
  <c r="I12" i="5"/>
  <c r="J12" i="5"/>
  <c r="B13" i="5"/>
  <c r="B14" i="5"/>
  <c r="B16" i="5"/>
  <c r="B17" i="5"/>
  <c r="B18" i="5"/>
  <c r="B19" i="5"/>
  <c r="B20" i="5"/>
  <c r="B21" i="5"/>
  <c r="B22" i="5"/>
  <c r="B23" i="5"/>
  <c r="B24" i="5"/>
  <c r="B25" i="5"/>
  <c r="B26" i="5"/>
  <c r="B27" i="5"/>
  <c r="B28" i="5"/>
  <c r="B29" i="5"/>
  <c r="B30" i="5"/>
  <c r="B31" i="5"/>
  <c r="AW31" i="5"/>
  <c r="B32" i="5"/>
  <c r="B33" i="5"/>
  <c r="B34" i="5"/>
  <c r="B35" i="5"/>
  <c r="B36" i="5"/>
  <c r="B37" i="5"/>
  <c r="B38" i="5"/>
  <c r="B39" i="5"/>
  <c r="AW39" i="5"/>
  <c r="B40" i="5"/>
  <c r="B41" i="5"/>
  <c r="B42" i="5"/>
  <c r="B43" i="5"/>
  <c r="B44" i="5"/>
  <c r="B45" i="5"/>
  <c r="B48" i="5"/>
  <c r="B49" i="5"/>
  <c r="B50" i="5"/>
  <c r="B51" i="5"/>
  <c r="B52" i="5"/>
  <c r="G60" i="5"/>
  <c r="H60" i="5"/>
  <c r="I60" i="5"/>
  <c r="J60" i="5"/>
  <c r="B61" i="5"/>
  <c r="B62" i="5"/>
  <c r="B63" i="5"/>
  <c r="B64" i="5"/>
  <c r="B65" i="5"/>
  <c r="B66" i="5"/>
  <c r="B67" i="5"/>
  <c r="B68" i="5"/>
  <c r="B69" i="5"/>
  <c r="B70" i="5"/>
  <c r="G78" i="5"/>
  <c r="H78" i="5"/>
  <c r="I78" i="5"/>
  <c r="J78" i="5"/>
  <c r="B79" i="5"/>
  <c r="B80" i="5"/>
  <c r="B81" i="5"/>
  <c r="B82" i="5"/>
  <c r="B83" i="5"/>
  <c r="B84" i="5"/>
  <c r="B85" i="5"/>
  <c r="AW85" i="5"/>
  <c r="B86" i="5"/>
  <c r="B87" i="5"/>
  <c r="B88" i="5"/>
  <c r="B97" i="5"/>
  <c r="B98" i="5"/>
  <c r="B99" i="5"/>
  <c r="B100" i="5"/>
  <c r="B101" i="5"/>
  <c r="B102" i="5"/>
  <c r="B103" i="5"/>
  <c r="B104" i="5"/>
  <c r="U97" i="1"/>
  <c r="W97" i="1"/>
  <c r="AB16" i="4"/>
  <c r="AB18" i="4"/>
  <c r="AB20" i="4"/>
  <c r="AB22" i="4"/>
  <c r="AB24" i="4"/>
  <c r="AB26" i="4"/>
  <c r="AB30" i="4"/>
  <c r="AB32" i="4"/>
  <c r="AB34" i="4"/>
  <c r="AB36" i="4"/>
  <c r="AB38" i="4"/>
  <c r="AB40" i="4"/>
  <c r="AB42" i="4"/>
  <c r="AB44" i="4"/>
  <c r="AB46" i="4"/>
  <c r="AB48" i="4"/>
  <c r="AB50" i="4"/>
  <c r="AB52" i="4"/>
  <c r="AB29" i="4"/>
  <c r="AB49" i="4"/>
  <c r="AB15" i="4"/>
  <c r="AB19" i="4"/>
  <c r="AB23" i="4"/>
  <c r="AB27" i="4"/>
  <c r="AB31" i="4"/>
  <c r="AB35" i="4"/>
  <c r="AB39" i="4"/>
  <c r="AB47" i="4"/>
  <c r="AB51" i="4"/>
  <c r="AB64" i="4"/>
  <c r="AB68" i="4"/>
  <c r="AB65" i="4"/>
  <c r="AB69" i="4"/>
  <c r="AD69" i="4"/>
  <c r="AB63" i="4"/>
  <c r="AB67" i="4"/>
  <c r="AB80" i="4"/>
  <c r="AB82" i="4"/>
  <c r="AD82" i="4"/>
  <c r="AB84" i="4"/>
  <c r="AB86" i="4"/>
  <c r="AB88" i="4"/>
  <c r="AB81" i="4"/>
  <c r="AB85" i="4"/>
  <c r="AB79" i="4"/>
  <c r="AD64" i="6"/>
  <c r="AD68" i="6"/>
  <c r="AD70" i="6"/>
  <c r="AD65" i="6"/>
  <c r="AD69" i="6"/>
  <c r="AD62" i="6"/>
  <c r="AD66" i="6"/>
  <c r="AD63" i="6"/>
  <c r="AD67" i="6"/>
  <c r="AD61" i="6"/>
  <c r="AG79" i="4"/>
  <c r="AI79" i="4"/>
  <c r="AG80" i="4"/>
  <c r="AG82" i="4"/>
  <c r="AG84" i="4"/>
  <c r="AI84" i="4"/>
  <c r="AG86" i="4"/>
  <c r="AG88" i="4"/>
  <c r="AG83" i="4"/>
  <c r="AG87" i="4"/>
  <c r="AG62" i="4"/>
  <c r="AG66" i="4"/>
  <c r="AG70" i="4"/>
  <c r="AI70" i="4"/>
  <c r="AG69" i="4"/>
  <c r="AG63" i="4"/>
  <c r="AG65" i="4"/>
  <c r="AG67" i="4"/>
  <c r="AG14" i="4"/>
  <c r="AG16" i="4"/>
  <c r="AG18" i="4"/>
  <c r="AG20" i="4"/>
  <c r="AG22" i="4"/>
  <c r="AG26" i="4"/>
  <c r="AG28" i="4"/>
  <c r="AG30" i="4"/>
  <c r="AG32" i="4"/>
  <c r="AG34" i="4"/>
  <c r="AG36" i="4"/>
  <c r="AG38" i="4"/>
  <c r="AG40" i="4"/>
  <c r="AG42" i="4"/>
  <c r="AG44" i="4"/>
  <c r="AG46" i="4"/>
  <c r="AG48" i="4"/>
  <c r="AG50" i="4"/>
  <c r="AG52" i="4"/>
  <c r="AG21" i="4"/>
  <c r="AG29" i="4"/>
  <c r="AG45" i="4"/>
  <c r="AG17" i="4"/>
  <c r="AG25" i="4"/>
  <c r="AG33" i="4"/>
  <c r="AG41" i="4"/>
  <c r="AG49" i="4"/>
  <c r="W16" i="4"/>
  <c r="R53" i="1"/>
  <c r="AH79" i="4"/>
  <c r="AD79" i="5"/>
  <c r="AC79" i="4"/>
  <c r="M88" i="6"/>
  <c r="Q80" i="6"/>
  <c r="M86" i="6"/>
  <c r="Q84" i="6"/>
  <c r="Q82" i="6"/>
  <c r="M87" i="6"/>
  <c r="M83" i="6"/>
  <c r="M80" i="6"/>
  <c r="Q88" i="6"/>
  <c r="M85" i="6"/>
  <c r="M82" i="6"/>
  <c r="M79" i="6"/>
  <c r="AW45" i="5"/>
  <c r="AO86" i="5"/>
  <c r="BV86" i="4"/>
  <c r="AG68" i="5"/>
  <c r="AM68" i="4"/>
  <c r="Z81" i="6"/>
  <c r="M81" i="4"/>
  <c r="AX41" i="6"/>
  <c r="AC69" i="5"/>
  <c r="AA85" i="5"/>
  <c r="AR85" i="4"/>
  <c r="AG81" i="5"/>
  <c r="AM81" i="4"/>
  <c r="AC81" i="4"/>
  <c r="AV101" i="7"/>
  <c r="AV99" i="7"/>
  <c r="W99" i="1"/>
  <c r="S99" i="1"/>
  <c r="AU86" i="7"/>
  <c r="AV86" i="7"/>
  <c r="AH86" i="4"/>
  <c r="AC86" i="4"/>
  <c r="Z69" i="5"/>
  <c r="N69" i="4"/>
  <c r="AC65" i="5"/>
  <c r="AG65" i="5"/>
  <c r="AM65" i="4"/>
  <c r="AX45" i="6"/>
  <c r="AR31" i="4"/>
  <c r="AC35" i="4"/>
  <c r="BK103" i="4"/>
  <c r="BM103" i="4"/>
  <c r="AC67" i="4"/>
  <c r="W67" i="5"/>
  <c r="S67" i="4"/>
  <c r="AX47" i="6"/>
  <c r="AC39" i="6"/>
  <c r="AC39" i="4"/>
  <c r="AC31" i="4"/>
  <c r="AC31" i="6"/>
  <c r="AC23" i="6"/>
  <c r="AV23" i="4"/>
  <c r="AC23" i="4"/>
  <c r="AW23" i="5"/>
  <c r="AG69" i="5"/>
  <c r="AM69" i="4"/>
  <c r="AC19" i="4"/>
  <c r="Z65" i="5"/>
  <c r="N65" i="4"/>
  <c r="AM67" i="5"/>
  <c r="BL67" i="4"/>
  <c r="AO79" i="5"/>
  <c r="BV79" i="4"/>
  <c r="AP79" i="6"/>
  <c r="BU79" i="4"/>
  <c r="A80" i="1"/>
  <c r="A81" i="1"/>
  <c r="Q86" i="6"/>
  <c r="M84" i="6"/>
  <c r="M81" i="6"/>
  <c r="Q79" i="6"/>
  <c r="Q87" i="6"/>
  <c r="Q85" i="6"/>
  <c r="Q83" i="6"/>
  <c r="Q81" i="6"/>
  <c r="N82" i="6"/>
  <c r="W29" i="6"/>
  <c r="R29" i="4"/>
  <c r="N85" i="6"/>
  <c r="J83" i="6"/>
  <c r="J80" i="6"/>
  <c r="AB97" i="4"/>
  <c r="H97" i="6"/>
  <c r="AJ81" i="6"/>
  <c r="W43" i="6"/>
  <c r="R43" i="4"/>
  <c r="W37" i="6"/>
  <c r="R37" i="4"/>
  <c r="W21" i="6"/>
  <c r="R21" i="4"/>
  <c r="W28" i="6"/>
  <c r="R28" i="4"/>
  <c r="T28" i="4"/>
  <c r="W52" i="6"/>
  <c r="R52" i="4"/>
  <c r="W36" i="6"/>
  <c r="R36" i="4"/>
  <c r="W20" i="6"/>
  <c r="R20" i="4"/>
  <c r="G79" i="6"/>
  <c r="G87" i="6"/>
  <c r="G88" i="6"/>
  <c r="AL103" i="4"/>
  <c r="AN103" i="4"/>
  <c r="BA104" i="4"/>
  <c r="BC104" i="4"/>
  <c r="AG97" i="4"/>
  <c r="AI97" i="4"/>
  <c r="AB104" i="4"/>
  <c r="AD104" i="4"/>
  <c r="R99" i="4"/>
  <c r="T99" i="4"/>
  <c r="BU102" i="4"/>
  <c r="BW102" i="4"/>
  <c r="BU98" i="4"/>
  <c r="BW98" i="4"/>
  <c r="AB101" i="4"/>
  <c r="AD101" i="4"/>
  <c r="P97" i="6"/>
  <c r="BU101" i="4"/>
  <c r="BW101" i="4"/>
  <c r="AL99" i="4"/>
  <c r="AN99" i="4"/>
  <c r="AG101" i="4"/>
  <c r="AI101" i="4"/>
  <c r="AB100" i="4"/>
  <c r="AD100" i="4"/>
  <c r="K97" i="6"/>
  <c r="H79" i="6"/>
  <c r="AP48" i="6"/>
  <c r="BU48" i="4"/>
  <c r="AI47" i="6"/>
  <c r="BF47" i="4"/>
  <c r="AI48" i="6"/>
  <c r="BF48" i="4"/>
  <c r="O81" i="6"/>
  <c r="O84" i="6"/>
  <c r="K79" i="6"/>
  <c r="K85" i="6"/>
  <c r="K88" i="6"/>
  <c r="G82" i="6"/>
  <c r="D97" i="6"/>
  <c r="L97" i="6"/>
  <c r="AB98" i="4"/>
  <c r="AD98" i="4"/>
  <c r="AB102" i="4"/>
  <c r="AD102" i="4"/>
  <c r="AG99" i="4"/>
  <c r="AI99" i="4"/>
  <c r="AG103" i="4"/>
  <c r="AI103" i="4"/>
  <c r="G97" i="6"/>
  <c r="O97" i="6"/>
  <c r="R97" i="4"/>
  <c r="T97" i="4"/>
  <c r="AB99" i="4"/>
  <c r="AD99" i="4"/>
  <c r="AB103" i="4"/>
  <c r="AD103" i="4"/>
  <c r="AG100" i="4"/>
  <c r="AI100" i="4"/>
  <c r="AG104" i="4"/>
  <c r="AI104" i="4"/>
  <c r="BA102" i="4"/>
  <c r="BC102" i="4"/>
  <c r="AL101" i="4"/>
  <c r="AN101" i="4"/>
  <c r="BK99" i="4"/>
  <c r="BM99" i="4"/>
  <c r="H84" i="6"/>
  <c r="K83" i="6"/>
  <c r="H81" i="6"/>
  <c r="K80" i="6"/>
  <c r="O79" i="6"/>
  <c r="N86" i="6"/>
  <c r="N87" i="6"/>
  <c r="H85" i="6"/>
  <c r="H88" i="6"/>
  <c r="H80" i="6"/>
  <c r="H82" i="6"/>
  <c r="H83" i="6"/>
  <c r="H86" i="6"/>
  <c r="H87" i="6"/>
  <c r="K86" i="6"/>
  <c r="G85" i="6"/>
  <c r="G84" i="6"/>
  <c r="G81" i="6"/>
  <c r="W47" i="6"/>
  <c r="R47" i="4"/>
  <c r="W48" i="6"/>
  <c r="R48" i="4"/>
  <c r="Z48" i="6"/>
  <c r="M48" i="4"/>
  <c r="Z47" i="6"/>
  <c r="M47" i="4"/>
  <c r="BL97" i="4"/>
  <c r="BN97" i="4"/>
  <c r="AV97" i="7"/>
  <c r="B101" i="4"/>
  <c r="B67" i="4"/>
  <c r="B22" i="4"/>
  <c r="S102" i="7"/>
  <c r="AC67" i="6"/>
  <c r="AH67" i="4"/>
  <c r="AI67" i="5"/>
  <c r="BB67" i="4"/>
  <c r="AG67" i="5"/>
  <c r="AM67" i="4"/>
  <c r="AO67" i="4"/>
  <c r="AO63" i="5"/>
  <c r="BV63" i="4"/>
  <c r="AC20" i="6"/>
  <c r="X16" i="4"/>
  <c r="AH16" i="4"/>
  <c r="AW88" i="5"/>
  <c r="AO67" i="5"/>
  <c r="BV67" i="4"/>
  <c r="AH20" i="4"/>
  <c r="A69" i="5"/>
  <c r="AW32" i="5"/>
  <c r="AH14" i="4"/>
  <c r="AC67" i="5"/>
  <c r="AM85" i="5"/>
  <c r="BL85" i="4"/>
  <c r="Z85" i="5"/>
  <c r="N85" i="4"/>
  <c r="P85" i="4"/>
  <c r="S81" i="1"/>
  <c r="AM81" i="5"/>
  <c r="BL81" i="4"/>
  <c r="Z81" i="5"/>
  <c r="N81" i="4"/>
  <c r="AC81" i="5"/>
  <c r="AO81" i="5"/>
  <c r="BV81" i="4"/>
  <c r="AU81" i="7"/>
  <c r="AV81" i="7"/>
  <c r="AI81" i="5"/>
  <c r="BB81" i="4"/>
  <c r="Z68" i="5"/>
  <c r="N68" i="4"/>
  <c r="AC64" i="4"/>
  <c r="A51" i="7"/>
  <c r="AC81" i="6"/>
  <c r="AH40" i="4"/>
  <c r="AC36" i="6"/>
  <c r="AH36" i="4"/>
  <c r="AC32" i="6"/>
  <c r="AH32" i="4"/>
  <c r="AC28" i="6"/>
  <c r="AH28" i="4"/>
  <c r="AC24" i="6"/>
  <c r="AC24" i="4"/>
  <c r="AH24" i="4"/>
  <c r="AC20" i="4"/>
  <c r="BQ16" i="4"/>
  <c r="AC16" i="4"/>
  <c r="AX20" i="6"/>
  <c r="AC40" i="4"/>
  <c r="AC32" i="4"/>
  <c r="AC26" i="4"/>
  <c r="AH22" i="4"/>
  <c r="AC36" i="4"/>
  <c r="AC28" i="4"/>
  <c r="A39" i="6"/>
  <c r="A19" i="6"/>
  <c r="C56" i="9"/>
  <c r="AI13" i="6"/>
  <c r="AI25" i="6"/>
  <c r="BF25" i="4"/>
  <c r="L80" i="6"/>
  <c r="L83" i="6"/>
  <c r="L88" i="6"/>
  <c r="L79" i="6"/>
  <c r="L81" i="6"/>
  <c r="L82" i="6"/>
  <c r="L84" i="6"/>
  <c r="L85" i="6"/>
  <c r="L86" i="6"/>
  <c r="L87" i="6"/>
  <c r="AP20" i="6"/>
  <c r="BU20" i="4"/>
  <c r="AJ63" i="6"/>
  <c r="BA63" i="4"/>
  <c r="AJ67" i="6"/>
  <c r="BA67" i="4"/>
  <c r="AH32" i="6"/>
  <c r="AL32" i="4"/>
  <c r="AH16" i="6"/>
  <c r="AL16" i="4"/>
  <c r="AH31" i="6"/>
  <c r="AL31" i="4"/>
  <c r="E80" i="6"/>
  <c r="E81" i="6"/>
  <c r="E83" i="6"/>
  <c r="E84" i="6"/>
  <c r="E86" i="6"/>
  <c r="E87" i="6"/>
  <c r="E88" i="6"/>
  <c r="E79" i="6"/>
  <c r="E82" i="6"/>
  <c r="E85" i="6"/>
  <c r="Z24" i="6"/>
  <c r="M24" i="4"/>
  <c r="Z16" i="6"/>
  <c r="M16" i="4"/>
  <c r="Z32" i="6"/>
  <c r="M32" i="4"/>
  <c r="Z36" i="6"/>
  <c r="M36" i="4"/>
  <c r="O80" i="6"/>
  <c r="O82" i="6"/>
  <c r="O83" i="6"/>
  <c r="O85" i="6"/>
  <c r="O86" i="6"/>
  <c r="O87" i="6"/>
  <c r="O88" i="6"/>
  <c r="AP66" i="6"/>
  <c r="BU66" i="4"/>
  <c r="BW66" i="4"/>
  <c r="N88" i="6"/>
  <c r="N81" i="6"/>
  <c r="N80" i="6"/>
  <c r="N84" i="6"/>
  <c r="N83" i="6"/>
  <c r="N79" i="6"/>
  <c r="K87" i="6"/>
  <c r="K82" i="6"/>
  <c r="K84" i="6"/>
  <c r="K81" i="6"/>
  <c r="F80" i="6"/>
  <c r="I86" i="6"/>
  <c r="W68" i="6"/>
  <c r="R68" i="4"/>
  <c r="G86" i="6"/>
  <c r="AP81" i="6"/>
  <c r="BU81" i="4"/>
  <c r="AI41" i="6"/>
  <c r="BF41" i="4"/>
  <c r="J81" i="6"/>
  <c r="G80" i="6"/>
  <c r="I80" i="6"/>
  <c r="I81" i="6"/>
  <c r="I82" i="6"/>
  <c r="I83" i="6"/>
  <c r="I79" i="6"/>
  <c r="I84" i="6"/>
  <c r="I85" i="6"/>
  <c r="I87" i="6"/>
  <c r="I88" i="6"/>
  <c r="F87" i="6"/>
  <c r="F88" i="6"/>
  <c r="AI37" i="6"/>
  <c r="BF37" i="4"/>
  <c r="J79" i="6"/>
  <c r="J84" i="6"/>
  <c r="J85" i="6"/>
  <c r="J87" i="6"/>
  <c r="J88" i="6"/>
  <c r="J86" i="6"/>
  <c r="D81" i="6"/>
  <c r="D83" i="6"/>
  <c r="D79" i="6"/>
  <c r="D85" i="6"/>
  <c r="AI62" i="6"/>
  <c r="BF62" i="4"/>
  <c r="D87" i="6"/>
  <c r="G83" i="6"/>
  <c r="J82" i="6"/>
  <c r="Z39" i="6"/>
  <c r="M39" i="4"/>
  <c r="Z31" i="6"/>
  <c r="M31" i="4"/>
  <c r="Z23" i="6"/>
  <c r="M23" i="4"/>
  <c r="AI26" i="6"/>
  <c r="BF26" i="4"/>
  <c r="W17" i="6"/>
  <c r="R17" i="4"/>
  <c r="W25" i="6"/>
  <c r="R25" i="4"/>
  <c r="W33" i="6"/>
  <c r="R33" i="4"/>
  <c r="W41" i="6"/>
  <c r="R41" i="4"/>
  <c r="W49" i="6"/>
  <c r="R49" i="4"/>
  <c r="W16" i="6"/>
  <c r="R16" i="4"/>
  <c r="W24" i="6"/>
  <c r="R24" i="4"/>
  <c r="T24" i="4"/>
  <c r="W32" i="6"/>
  <c r="R32" i="4"/>
  <c r="W40" i="6"/>
  <c r="R40" i="4"/>
  <c r="W46" i="6"/>
  <c r="R46" i="4"/>
  <c r="P81" i="6"/>
  <c r="P80" i="6"/>
  <c r="P85" i="6"/>
  <c r="P88" i="6"/>
  <c r="P82" i="6"/>
  <c r="P87" i="6"/>
  <c r="AH85" i="6"/>
  <c r="AL85" i="4"/>
  <c r="W65" i="6"/>
  <c r="R65" i="4"/>
  <c r="W64" i="6"/>
  <c r="R64" i="4"/>
  <c r="P86" i="6"/>
  <c r="P79" i="6"/>
  <c r="F79" i="6"/>
  <c r="F81" i="6"/>
  <c r="F84" i="6"/>
  <c r="F83" i="6"/>
  <c r="F86" i="6"/>
  <c r="AI52" i="6"/>
  <c r="BF52" i="4"/>
  <c r="AI86" i="6"/>
  <c r="BF86" i="4"/>
  <c r="AI61" i="6"/>
  <c r="BF61" i="4"/>
  <c r="AI20" i="6"/>
  <c r="BF20" i="4"/>
  <c r="AI36" i="6"/>
  <c r="BF36" i="4"/>
  <c r="BH36" i="4"/>
  <c r="AI44" i="6"/>
  <c r="BF44" i="4"/>
  <c r="AI82" i="6"/>
  <c r="BF82" i="4"/>
  <c r="AI16" i="6"/>
  <c r="BF16" i="4"/>
  <c r="AI30" i="6"/>
  <c r="BF30" i="4"/>
  <c r="AI66" i="6"/>
  <c r="BF66" i="4"/>
  <c r="AI81" i="6"/>
  <c r="BF81" i="4"/>
  <c r="W69" i="6"/>
  <c r="R69" i="4"/>
  <c r="Z85" i="6"/>
  <c r="M85" i="4"/>
  <c r="Z62" i="6"/>
  <c r="M62" i="4"/>
  <c r="O62" i="4"/>
  <c r="Z67" i="6"/>
  <c r="M67" i="4"/>
  <c r="F85" i="6"/>
  <c r="P84" i="6"/>
  <c r="P83" i="6"/>
  <c r="Z14" i="6"/>
  <c r="M14" i="4"/>
  <c r="AJ14" i="6"/>
  <c r="BA14" i="4"/>
  <c r="AJ16" i="6"/>
  <c r="BA16" i="4"/>
  <c r="AJ39" i="6"/>
  <c r="BA39" i="4"/>
  <c r="AJ49" i="6"/>
  <c r="BA49" i="4"/>
  <c r="W80" i="6"/>
  <c r="R80" i="4"/>
  <c r="W84" i="6"/>
  <c r="R84" i="4"/>
  <c r="T84" i="4"/>
  <c r="W88" i="6"/>
  <c r="R88" i="4"/>
  <c r="W81" i="6"/>
  <c r="R81" i="4"/>
  <c r="W85" i="6"/>
  <c r="R85" i="4"/>
  <c r="W82" i="6"/>
  <c r="R82" i="4"/>
  <c r="W83" i="6"/>
  <c r="R83" i="4"/>
  <c r="W86" i="6"/>
  <c r="AJ23" i="6"/>
  <c r="BA23" i="4"/>
  <c r="AI18" i="6"/>
  <c r="BF18" i="4"/>
  <c r="AI24" i="6"/>
  <c r="BF24" i="4"/>
  <c r="AI29" i="6"/>
  <c r="BF29" i="4"/>
  <c r="AI34" i="6"/>
  <c r="BF34" i="4"/>
  <c r="AI40" i="6"/>
  <c r="BF40" i="4"/>
  <c r="BH40" i="4"/>
  <c r="AI43" i="6"/>
  <c r="BF43" i="4"/>
  <c r="AI50" i="6"/>
  <c r="BF50" i="4"/>
  <c r="AI65" i="6"/>
  <c r="BF65" i="4"/>
  <c r="AI70" i="6"/>
  <c r="BF70" i="4"/>
  <c r="AI80" i="6"/>
  <c r="AI85" i="6"/>
  <c r="BF85" i="4"/>
  <c r="AP23" i="6"/>
  <c r="BU23" i="4"/>
  <c r="AP31" i="6"/>
  <c r="BU31" i="4"/>
  <c r="BW31" i="4"/>
  <c r="AP39" i="6"/>
  <c r="BU39" i="4"/>
  <c r="AP16" i="6"/>
  <c r="BU16" i="4"/>
  <c r="BW16" i="4"/>
  <c r="AJ31" i="6"/>
  <c r="BA31" i="4"/>
  <c r="AP24" i="6"/>
  <c r="BU24" i="4"/>
  <c r="AI88" i="6"/>
  <c r="BF88" i="4"/>
  <c r="BH88" i="4"/>
  <c r="AI67" i="6"/>
  <c r="BF67" i="4"/>
  <c r="BH67" i="4"/>
  <c r="AI46" i="6"/>
  <c r="BF46" i="4"/>
  <c r="BH46" i="4"/>
  <c r="AI42" i="6"/>
  <c r="BF42" i="4"/>
  <c r="AI32" i="6"/>
  <c r="BF32" i="4"/>
  <c r="AI21" i="6"/>
  <c r="BF21" i="4"/>
  <c r="W87" i="6"/>
  <c r="R87" i="4"/>
  <c r="AH67" i="6"/>
  <c r="AL67" i="4"/>
  <c r="AN67" i="4"/>
  <c r="AH23" i="6"/>
  <c r="AL23" i="4"/>
  <c r="AH28" i="6"/>
  <c r="AL28" i="4"/>
  <c r="AH41" i="6"/>
  <c r="AL41" i="4"/>
  <c r="AI15" i="6"/>
  <c r="BF15" i="4"/>
  <c r="AI14" i="6"/>
  <c r="BF14" i="4"/>
  <c r="AI19" i="6"/>
  <c r="BF19" i="4"/>
  <c r="AI23" i="6"/>
  <c r="BF23" i="4"/>
  <c r="AI27" i="6"/>
  <c r="BF27" i="4"/>
  <c r="AI31" i="6"/>
  <c r="AI35" i="6"/>
  <c r="BF35" i="4"/>
  <c r="AI39" i="6"/>
  <c r="BF39" i="4"/>
  <c r="AI45" i="6"/>
  <c r="BF45" i="4"/>
  <c r="AI51" i="6"/>
  <c r="BF51" i="4"/>
  <c r="AI64" i="6"/>
  <c r="BF64" i="4"/>
  <c r="AI68" i="6"/>
  <c r="BF68" i="4"/>
  <c r="AI79" i="6"/>
  <c r="BF79" i="4"/>
  <c r="BH79" i="4"/>
  <c r="AI83" i="6"/>
  <c r="BF83" i="4"/>
  <c r="AI87" i="6"/>
  <c r="BF87" i="4"/>
  <c r="AB28" i="4"/>
  <c r="AB43" i="4"/>
  <c r="AP67" i="6"/>
  <c r="BU67" i="4"/>
  <c r="AH45" i="6"/>
  <c r="AL45" i="4"/>
  <c r="AH39" i="6"/>
  <c r="AL39" i="4"/>
  <c r="AH29" i="6"/>
  <c r="AL29" i="4"/>
  <c r="AH20" i="6"/>
  <c r="AL20" i="4"/>
  <c r="AI84" i="6"/>
  <c r="BF84" i="4"/>
  <c r="AI69" i="6"/>
  <c r="BF69" i="4"/>
  <c r="AI63" i="6"/>
  <c r="BF63" i="4"/>
  <c r="BH63" i="4"/>
  <c r="AI49" i="6"/>
  <c r="BF49" i="4"/>
  <c r="AI38" i="6"/>
  <c r="BF38" i="4"/>
  <c r="AI33" i="6"/>
  <c r="BF33" i="4"/>
  <c r="AI28" i="6"/>
  <c r="BF28" i="4"/>
  <c r="AI22" i="6"/>
  <c r="BF22" i="4"/>
  <c r="AI17" i="6"/>
  <c r="BF17" i="4"/>
  <c r="AG24" i="4"/>
  <c r="AG37" i="4"/>
  <c r="W62" i="6"/>
  <c r="R62" i="4"/>
  <c r="W66" i="6"/>
  <c r="R66" i="4"/>
  <c r="W70" i="6"/>
  <c r="R70" i="4"/>
  <c r="W63" i="6"/>
  <c r="R63" i="4"/>
  <c r="T63" i="4"/>
  <c r="W67" i="6"/>
  <c r="R67" i="4"/>
  <c r="T67" i="4"/>
  <c r="W14" i="6"/>
  <c r="R14" i="4"/>
  <c r="W18" i="6"/>
  <c r="W22" i="6"/>
  <c r="R22" i="4"/>
  <c r="W26" i="6"/>
  <c r="R26" i="4"/>
  <c r="W30" i="6"/>
  <c r="R30" i="4"/>
  <c r="W34" i="6"/>
  <c r="R34" i="4"/>
  <c r="W38" i="6"/>
  <c r="R38" i="4"/>
  <c r="W42" i="6"/>
  <c r="R42" i="4"/>
  <c r="W44" i="6"/>
  <c r="R44" i="4"/>
  <c r="W50" i="6"/>
  <c r="R50" i="4"/>
  <c r="W15" i="6"/>
  <c r="R15" i="4"/>
  <c r="W19" i="6"/>
  <c r="R19" i="4"/>
  <c r="W23" i="6"/>
  <c r="R23" i="4"/>
  <c r="W27" i="6"/>
  <c r="R27" i="4"/>
  <c r="W31" i="6"/>
  <c r="R31" i="4"/>
  <c r="W35" i="6"/>
  <c r="R35" i="4"/>
  <c r="W39" i="6"/>
  <c r="R39" i="4"/>
  <c r="W45" i="6"/>
  <c r="R45" i="4"/>
  <c r="W51" i="6"/>
  <c r="R51" i="4"/>
  <c r="AB70" i="4"/>
  <c r="E97" i="6"/>
  <c r="I97" i="6"/>
  <c r="M97" i="6"/>
  <c r="Q97" i="6"/>
  <c r="F97" i="6"/>
  <c r="J97" i="6"/>
  <c r="N97" i="6"/>
  <c r="O98" i="4"/>
  <c r="D80" i="6"/>
  <c r="D82" i="6"/>
  <c r="D84" i="6"/>
  <c r="D86" i="6"/>
  <c r="D88" i="6"/>
  <c r="AH42" i="6"/>
  <c r="AL42" i="4"/>
  <c r="AH42" i="4"/>
  <c r="AC38" i="4"/>
  <c r="AH38" i="4"/>
  <c r="AH34" i="4"/>
  <c r="AJ34" i="6"/>
  <c r="BA34" i="4"/>
  <c r="AC34" i="4"/>
  <c r="AH30" i="6"/>
  <c r="AL30" i="4"/>
  <c r="AH30" i="4"/>
  <c r="AW30" i="5"/>
  <c r="AC30" i="4"/>
  <c r="Z26" i="6"/>
  <c r="M26" i="4"/>
  <c r="AC26" i="6"/>
  <c r="AH26" i="4"/>
  <c r="AC22" i="4"/>
  <c r="AH18" i="4"/>
  <c r="AC18" i="4"/>
  <c r="Z41" i="6"/>
  <c r="M41" i="4"/>
  <c r="AC41" i="6"/>
  <c r="AH41" i="4"/>
  <c r="AJ41" i="6"/>
  <c r="BA41" i="4"/>
  <c r="AP41" i="6"/>
  <c r="BU41" i="4"/>
  <c r="AC41" i="4"/>
  <c r="AC33" i="6"/>
  <c r="AJ33" i="6"/>
  <c r="BA33" i="4"/>
  <c r="AC33" i="4"/>
  <c r="Z29" i="6"/>
  <c r="M29" i="4"/>
  <c r="AC29" i="6"/>
  <c r="AC29" i="4"/>
  <c r="AJ17" i="6"/>
  <c r="BA17" i="4"/>
  <c r="AP17" i="6"/>
  <c r="BU17" i="4"/>
  <c r="AC17" i="4"/>
  <c r="AH33" i="6"/>
  <c r="AL33" i="4"/>
  <c r="AH17" i="6"/>
  <c r="AL17" i="4"/>
  <c r="BB45" i="4"/>
  <c r="AR45" i="4"/>
  <c r="AT45" i="4"/>
  <c r="AP45" i="6"/>
  <c r="BU45" i="4"/>
  <c r="Z37" i="6"/>
  <c r="M37" i="4"/>
  <c r="N37" i="4"/>
  <c r="AC37" i="6"/>
  <c r="AH37" i="4"/>
  <c r="AJ37" i="6"/>
  <c r="BA37" i="4"/>
  <c r="AP37" i="6"/>
  <c r="BU37" i="4"/>
  <c r="AC37" i="4"/>
  <c r="AC25" i="6"/>
  <c r="AP25" i="6"/>
  <c r="BU25" i="4"/>
  <c r="AC25" i="4"/>
  <c r="AP21" i="6"/>
  <c r="BU21" i="4"/>
  <c r="AC21" i="4"/>
  <c r="AX25" i="6"/>
  <c r="AX21" i="6"/>
  <c r="AH37" i="6"/>
  <c r="AL37" i="4"/>
  <c r="AH21" i="6"/>
  <c r="AL21" i="4"/>
  <c r="AW69" i="5"/>
  <c r="AX69" i="6"/>
  <c r="AA69" i="5"/>
  <c r="AR69" i="4"/>
  <c r="AH69" i="6"/>
  <c r="AL69" i="4"/>
  <c r="AB69" i="5"/>
  <c r="Z65" i="6"/>
  <c r="M65" i="4"/>
  <c r="AP69" i="6"/>
  <c r="BU69" i="4"/>
  <c r="AP65" i="6"/>
  <c r="AA64" i="5"/>
  <c r="AR64" i="4"/>
  <c r="AT64" i="4"/>
  <c r="AI69" i="5"/>
  <c r="BB69" i="4"/>
  <c r="AI65" i="5"/>
  <c r="BB65" i="4"/>
  <c r="AJ69" i="6"/>
  <c r="BA69" i="4"/>
  <c r="AJ65" i="6"/>
  <c r="BA65" i="4"/>
  <c r="AH69" i="4"/>
  <c r="AH65" i="4"/>
  <c r="AB64" i="5"/>
  <c r="W69" i="5"/>
  <c r="S69" i="4"/>
  <c r="W65" i="5"/>
  <c r="S65" i="4"/>
  <c r="AA65" i="5"/>
  <c r="AR65" i="4"/>
  <c r="AH65" i="6"/>
  <c r="AL65" i="4"/>
  <c r="AB65" i="5"/>
  <c r="Z69" i="6"/>
  <c r="M69" i="4"/>
  <c r="AO69" i="5"/>
  <c r="BV69" i="4"/>
  <c r="AO65" i="5"/>
  <c r="BV65" i="4"/>
  <c r="AJ64" i="6"/>
  <c r="BA64" i="4"/>
  <c r="AC69" i="4"/>
  <c r="AE69" i="4"/>
  <c r="AC65" i="4"/>
  <c r="AE65" i="4"/>
  <c r="AC69" i="6"/>
  <c r="AC65" i="6"/>
  <c r="AV65" i="4"/>
  <c r="AX65" i="4"/>
  <c r="AM69" i="5"/>
  <c r="BL69" i="4"/>
  <c r="BN69" i="4"/>
  <c r="AM65" i="5"/>
  <c r="BL65" i="4"/>
  <c r="AW87" i="5"/>
  <c r="AG87" i="5"/>
  <c r="AM87" i="4"/>
  <c r="AJ86" i="6"/>
  <c r="BA86" i="4"/>
  <c r="BC86" i="4"/>
  <c r="W83" i="5"/>
  <c r="S83" i="4"/>
  <c r="AM86" i="5"/>
  <c r="BL86" i="4"/>
  <c r="AO83" i="5"/>
  <c r="BV83" i="4"/>
  <c r="AP83" i="6"/>
  <c r="BU83" i="4"/>
  <c r="AH83" i="6"/>
  <c r="AL83" i="4"/>
  <c r="AJ87" i="6"/>
  <c r="BA87" i="4"/>
  <c r="AO87" i="5"/>
  <c r="BV87" i="4"/>
  <c r="AP87" i="6"/>
  <c r="BU87" i="4"/>
  <c r="AC87" i="4"/>
  <c r="AB87" i="5"/>
  <c r="AC87" i="5"/>
  <c r="A100" i="5"/>
  <c r="A99" i="1"/>
  <c r="A99" i="7"/>
  <c r="A103" i="6"/>
  <c r="A84" i="5"/>
  <c r="A79" i="6"/>
  <c r="AH50" i="6"/>
  <c r="AL50" i="4"/>
  <c r="AX50" i="6"/>
  <c r="AC82" i="4"/>
  <c r="Z82" i="6"/>
  <c r="M82" i="4"/>
  <c r="W82" i="5"/>
  <c r="S82" i="4"/>
  <c r="U82" i="4"/>
  <c r="AH82" i="4"/>
  <c r="AH82" i="6"/>
  <c r="AL82" i="4"/>
  <c r="AO82" i="5"/>
  <c r="BV82" i="4"/>
  <c r="AG82" i="5"/>
  <c r="AM82" i="4"/>
  <c r="AO82" i="4"/>
  <c r="AH13" i="6"/>
  <c r="AL13" i="4"/>
  <c r="AP13" i="6"/>
  <c r="BU13" i="4"/>
  <c r="BW13" i="4"/>
  <c r="A79" i="7"/>
  <c r="AG85" i="5"/>
  <c r="AM85" i="4"/>
  <c r="AP85" i="6"/>
  <c r="BU85" i="4"/>
  <c r="AC85" i="5"/>
  <c r="AB85" i="5"/>
  <c r="AC85" i="4"/>
  <c r="AJ85" i="6"/>
  <c r="BA85" i="4"/>
  <c r="AO85" i="5"/>
  <c r="BV85" i="4"/>
  <c r="AJ83" i="6"/>
  <c r="BA83" i="4"/>
  <c r="AA83" i="5"/>
  <c r="AR83" i="4"/>
  <c r="AJ79" i="6"/>
  <c r="BA79" i="4"/>
  <c r="AG79" i="5"/>
  <c r="AM79" i="4"/>
  <c r="AM87" i="5"/>
  <c r="BL87" i="4"/>
  <c r="Z87" i="6"/>
  <c r="M87" i="4"/>
  <c r="AH87" i="4"/>
  <c r="AA87" i="5"/>
  <c r="AR87" i="4"/>
  <c r="Z87" i="5"/>
  <c r="N87" i="4"/>
  <c r="W87" i="5"/>
  <c r="S87" i="4"/>
  <c r="AC87" i="6"/>
  <c r="AI87" i="5"/>
  <c r="BB87" i="4"/>
  <c r="AH87" i="6"/>
  <c r="AL87" i="4"/>
  <c r="AN87" i="4"/>
  <c r="Z63" i="6"/>
  <c r="M63" i="4"/>
  <c r="AC63" i="5"/>
  <c r="AI63" i="5"/>
  <c r="BB63" i="4"/>
  <c r="AA63" i="5"/>
  <c r="AR63" i="4"/>
  <c r="AT63" i="4"/>
  <c r="AP63" i="6"/>
  <c r="BU63" i="4"/>
  <c r="A88" i="5"/>
  <c r="BK102" i="4"/>
  <c r="BM102" i="4"/>
  <c r="AV98" i="7"/>
  <c r="BK98" i="4"/>
  <c r="BM98" i="4"/>
  <c r="AM88" i="5"/>
  <c r="BL88" i="4"/>
  <c r="BN88" i="4"/>
  <c r="AC88" i="4"/>
  <c r="AE88" i="4"/>
  <c r="AH88" i="4"/>
  <c r="AC88" i="6"/>
  <c r="AV88" i="4"/>
  <c r="AC88" i="5"/>
  <c r="AG88" i="5"/>
  <c r="AM88" i="4"/>
  <c r="AO88" i="4"/>
  <c r="AA88" i="5"/>
  <c r="AR88" i="4"/>
  <c r="AI88" i="5"/>
  <c r="BB88" i="4"/>
  <c r="BD88" i="4"/>
  <c r="AJ88" i="6"/>
  <c r="BA88" i="4"/>
  <c r="BC88" i="4"/>
  <c r="AH88" i="6"/>
  <c r="AL88" i="4"/>
  <c r="AN88" i="4"/>
  <c r="AP88" i="6"/>
  <c r="BU88" i="4"/>
  <c r="AO88" i="5"/>
  <c r="BV88" i="4"/>
  <c r="BX88" i="4"/>
  <c r="AM84" i="5"/>
  <c r="BL84" i="4"/>
  <c r="BN84" i="4"/>
  <c r="AC84" i="4"/>
  <c r="AE84" i="4"/>
  <c r="AH84" i="4"/>
  <c r="AA84" i="5"/>
  <c r="AR84" i="4"/>
  <c r="AT84" i="4"/>
  <c r="S61" i="1"/>
  <c r="AC61" i="4"/>
  <c r="AE61" i="4"/>
  <c r="AH61" i="4"/>
  <c r="Z83" i="6"/>
  <c r="M83" i="4"/>
  <c r="AC83" i="5"/>
  <c r="AM83" i="5"/>
  <c r="BL83" i="4"/>
  <c r="AC83" i="4"/>
  <c r="AC80" i="4"/>
  <c r="AH80" i="4"/>
  <c r="AJ80" i="4"/>
  <c r="AC79" i="5"/>
  <c r="Z79" i="6"/>
  <c r="M79" i="4"/>
  <c r="S79" i="1"/>
  <c r="W79" i="5"/>
  <c r="S79" i="4"/>
  <c r="AC63" i="6"/>
  <c r="AB63" i="5"/>
  <c r="AM63" i="5"/>
  <c r="BL63" i="4"/>
  <c r="Z63" i="5"/>
  <c r="N63" i="4"/>
  <c r="W63" i="5"/>
  <c r="S63" i="4"/>
  <c r="U63" i="4"/>
  <c r="AC63" i="4"/>
  <c r="AH63" i="4"/>
  <c r="AH63" i="6"/>
  <c r="AH51" i="6"/>
  <c r="AL51" i="4"/>
  <c r="AC51" i="6"/>
  <c r="AJ46" i="6"/>
  <c r="BA46" i="4"/>
  <c r="AC15" i="4"/>
  <c r="AX51" i="6"/>
  <c r="AH46" i="6"/>
  <c r="AL46" i="4"/>
  <c r="AN46" i="4"/>
  <c r="Z43" i="6"/>
  <c r="M43" i="4"/>
  <c r="AV104" i="7"/>
  <c r="Z50" i="6"/>
  <c r="M50" i="4"/>
  <c r="AC45" i="6"/>
  <c r="AV100" i="7"/>
  <c r="BK100" i="4"/>
  <c r="BM100" i="4"/>
  <c r="AP44" i="6"/>
  <c r="BU44" i="4"/>
  <c r="AC50" i="6"/>
  <c r="Z45" i="6"/>
  <c r="M45" i="4"/>
  <c r="AJ45" i="6"/>
  <c r="BA45" i="4"/>
  <c r="Z88" i="6"/>
  <c r="M88" i="4"/>
  <c r="W88" i="5"/>
  <c r="S88" i="4"/>
  <c r="Z88" i="5"/>
  <c r="N88" i="4"/>
  <c r="AB88" i="5"/>
  <c r="AB84" i="5"/>
  <c r="Z83" i="5"/>
  <c r="N83" i="4"/>
  <c r="AB83" i="5"/>
  <c r="AC83" i="6"/>
  <c r="U80" i="1"/>
  <c r="U79" i="1"/>
  <c r="W79" i="1"/>
  <c r="Z79" i="5"/>
  <c r="N79" i="4"/>
  <c r="AB79" i="5"/>
  <c r="AC79" i="6"/>
  <c r="AV79" i="4"/>
  <c r="U63" i="1"/>
  <c r="W63" i="1"/>
  <c r="S63" i="1"/>
  <c r="W62" i="1"/>
  <c r="U61" i="1"/>
  <c r="W61" i="1"/>
  <c r="U81" i="1"/>
  <c r="W81" i="1"/>
  <c r="A39" i="5"/>
  <c r="A32" i="5"/>
  <c r="A18" i="6"/>
  <c r="A16" i="6"/>
  <c r="BF13" i="4"/>
  <c r="AG13" i="4"/>
  <c r="AB13" i="4"/>
  <c r="X53" i="6"/>
  <c r="T53" i="1"/>
  <c r="AV98" i="4"/>
  <c r="AX98" i="4"/>
  <c r="W13" i="6"/>
  <c r="R13" i="4"/>
  <c r="AV103" i="7"/>
  <c r="AW16" i="5"/>
  <c r="AW67" i="5"/>
  <c r="X105" i="6"/>
  <c r="AU87" i="7"/>
  <c r="AV87" i="7"/>
  <c r="A63" i="1"/>
  <c r="AU79" i="7"/>
  <c r="AV79" i="7"/>
  <c r="AU61" i="7"/>
  <c r="AV61" i="7"/>
  <c r="AU63" i="7"/>
  <c r="AV63" i="7"/>
  <c r="AU62" i="7"/>
  <c r="AX67" i="6"/>
  <c r="AW17" i="5"/>
  <c r="AW65" i="5"/>
  <c r="AW83" i="5"/>
  <c r="AX63" i="6"/>
  <c r="AX83" i="6"/>
  <c r="AX16" i="6"/>
  <c r="X71" i="6"/>
  <c r="AX65" i="6"/>
  <c r="X89" i="6"/>
  <c r="AW64" i="5"/>
  <c r="AV102" i="7"/>
  <c r="AU82" i="7"/>
  <c r="AV82" i="7"/>
  <c r="AU85" i="7"/>
  <c r="AV85" i="7"/>
  <c r="AW63" i="5"/>
  <c r="X89" i="5"/>
  <c r="AU80" i="7"/>
  <c r="AV80" i="7"/>
  <c r="AU84" i="7"/>
  <c r="AV84" i="7"/>
  <c r="AU88" i="7"/>
  <c r="AV88" i="7"/>
  <c r="X71" i="5"/>
  <c r="AU83" i="7"/>
  <c r="AV83" i="7"/>
  <c r="AU105" i="7"/>
  <c r="AV105" i="7"/>
  <c r="A65" i="7"/>
  <c r="A83" i="5"/>
  <c r="A66" i="6"/>
  <c r="A67" i="5"/>
  <c r="O65" i="4"/>
  <c r="AE34" i="4"/>
  <c r="AN28" i="4"/>
  <c r="B33" i="4"/>
  <c r="A46" i="6"/>
  <c r="P79" i="4"/>
  <c r="AE30" i="4"/>
  <c r="AE38" i="4"/>
  <c r="BC46" i="4"/>
  <c r="A103" i="5"/>
  <c r="A101" i="5"/>
  <c r="AN20" i="4"/>
  <c r="BW39" i="4"/>
  <c r="BH24" i="4"/>
  <c r="T32" i="4"/>
  <c r="AE20" i="4"/>
  <c r="B88" i="4"/>
  <c r="P66" i="4"/>
  <c r="AJ65" i="5"/>
  <c r="AK69" i="6"/>
  <c r="AD31" i="5"/>
  <c r="AC31" i="5"/>
  <c r="AT50" i="4"/>
  <c r="AA23" i="5"/>
  <c r="AR23" i="4"/>
  <c r="AT23" i="4"/>
  <c r="Z39" i="5"/>
  <c r="N39" i="4"/>
  <c r="Z23" i="5"/>
  <c r="N23" i="4"/>
  <c r="W39" i="5"/>
  <c r="S39" i="4"/>
  <c r="AO23" i="5"/>
  <c r="BV23" i="4"/>
  <c r="BX23" i="4"/>
  <c r="AI23" i="5"/>
  <c r="BB23" i="4"/>
  <c r="U65" i="6"/>
  <c r="W65" i="4"/>
  <c r="BS50" i="4"/>
  <c r="U23" i="5"/>
  <c r="X23" i="4"/>
  <c r="Z23" i="4"/>
  <c r="U81" i="5"/>
  <c r="X81" i="4"/>
  <c r="O71" i="6"/>
  <c r="AR39" i="6"/>
  <c r="AT37" i="5"/>
  <c r="AS98" i="5"/>
  <c r="AK39" i="6"/>
  <c r="AW41" i="4"/>
  <c r="AB31" i="5"/>
  <c r="AG23" i="5"/>
  <c r="AM23" i="4"/>
  <c r="BX45" i="4"/>
  <c r="AM39" i="5"/>
  <c r="BL39" i="4"/>
  <c r="AM23" i="5"/>
  <c r="BL23" i="4"/>
  <c r="AJ39" i="5"/>
  <c r="BI17" i="4"/>
  <c r="U31" i="6"/>
  <c r="W31" i="4"/>
  <c r="U39" i="5"/>
  <c r="X39" i="4"/>
  <c r="AR65" i="6"/>
  <c r="AQ31" i="5"/>
  <c r="AV23" i="6"/>
  <c r="AU39" i="6"/>
  <c r="A80" i="5"/>
  <c r="BN83" i="4"/>
  <c r="A100" i="6"/>
  <c r="BW83" i="4"/>
  <c r="AJ65" i="4"/>
  <c r="BD65" i="4"/>
  <c r="AT69" i="4"/>
  <c r="T70" i="4"/>
  <c r="BC31" i="4"/>
  <c r="BH16" i="4"/>
  <c r="BH20" i="4"/>
  <c r="A101" i="6"/>
  <c r="S37" i="7"/>
  <c r="AD37" i="7"/>
  <c r="T20" i="4"/>
  <c r="D109" i="1"/>
  <c r="BS69" i="4"/>
  <c r="AJ69" i="5"/>
  <c r="AK23" i="6"/>
  <c r="AK65" i="6"/>
  <c r="AC39" i="5"/>
  <c r="AW39" i="4"/>
  <c r="AY39" i="4"/>
  <c r="AB23" i="5"/>
  <c r="W23" i="5"/>
  <c r="S23" i="4"/>
  <c r="AG39" i="5"/>
  <c r="AM39" i="4"/>
  <c r="AN23" i="5"/>
  <c r="BQ23" i="4"/>
  <c r="AI39" i="5"/>
  <c r="BB39" i="4"/>
  <c r="U23" i="6"/>
  <c r="W23" i="4"/>
  <c r="U65" i="5"/>
  <c r="X65" i="4"/>
  <c r="AR27" i="6"/>
  <c r="AQ65" i="5"/>
  <c r="AS98" i="6"/>
  <c r="G109" i="1"/>
  <c r="AJ26" i="4"/>
  <c r="BC34" i="4"/>
  <c r="AJ42" i="4"/>
  <c r="AN31" i="4"/>
  <c r="A33" i="7"/>
  <c r="B16" i="4"/>
  <c r="B19" i="4"/>
  <c r="AJ86" i="4"/>
  <c r="AI82" i="4"/>
  <c r="AD88" i="4"/>
  <c r="AD80" i="4"/>
  <c r="AD49" i="4"/>
  <c r="AD48" i="4"/>
  <c r="BN17" i="4"/>
  <c r="O109" i="1"/>
  <c r="K109" i="1"/>
  <c r="A37" i="6"/>
  <c r="BX87" i="4"/>
  <c r="BX83" i="4"/>
  <c r="O29" i="4"/>
  <c r="A21" i="5"/>
  <c r="S46" i="7"/>
  <c r="AD46" i="7"/>
  <c r="Y23" i="4"/>
  <c r="AD50" i="4"/>
  <c r="S43" i="7"/>
  <c r="AD43" i="7"/>
  <c r="V109" i="1"/>
  <c r="A21" i="6"/>
  <c r="AJ63" i="4"/>
  <c r="AE80" i="4"/>
  <c r="AX88" i="4"/>
  <c r="O87" i="4"/>
  <c r="AT83" i="4"/>
  <c r="AE85" i="4"/>
  <c r="AO85" i="4"/>
  <c r="BN86" i="4"/>
  <c r="P87" i="4"/>
  <c r="BN87" i="4"/>
  <c r="BC83" i="4"/>
  <c r="BX82" i="4"/>
  <c r="O82" i="4"/>
  <c r="AE21" i="4"/>
  <c r="BC33" i="4"/>
  <c r="T81" i="4"/>
  <c r="AN85" i="4"/>
  <c r="A37" i="7"/>
  <c r="AW69" i="4"/>
  <c r="AY69" i="4"/>
  <c r="BX86" i="4"/>
  <c r="S45" i="7"/>
  <c r="AD45" i="7"/>
  <c r="AD50" i="6"/>
  <c r="AV50" i="4"/>
  <c r="AX50" i="4"/>
  <c r="AK50" i="6"/>
  <c r="U16" i="4"/>
  <c r="AR23" i="5"/>
  <c r="AU23" i="6"/>
  <c r="AB26" i="5"/>
  <c r="AV102" i="6"/>
  <c r="AS103" i="5"/>
  <c r="AT102" i="6"/>
  <c r="AT101" i="5"/>
  <c r="AT101" i="6"/>
  <c r="AR101" i="5"/>
  <c r="AK85" i="6"/>
  <c r="AU85" i="6"/>
  <c r="AJ85" i="5"/>
  <c r="AR85" i="6"/>
  <c r="AV85" i="6"/>
  <c r="AS85" i="5"/>
  <c r="AD85" i="6"/>
  <c r="W85" i="5"/>
  <c r="S85" i="4"/>
  <c r="U85" i="4"/>
  <c r="U85" i="6"/>
  <c r="W85" i="4"/>
  <c r="U85" i="5"/>
  <c r="X85" i="4"/>
  <c r="AQ85" i="5"/>
  <c r="AT85" i="5"/>
  <c r="AX85" i="6"/>
  <c r="AC85" i="6"/>
  <c r="AQ83" i="5"/>
  <c r="AI85" i="5"/>
  <c r="BB85" i="4"/>
  <c r="AU85" i="5"/>
  <c r="AD85" i="5"/>
  <c r="AW85" i="4"/>
  <c r="AY85" i="4"/>
  <c r="AQ69" i="5"/>
  <c r="U69" i="6"/>
  <c r="W69" i="4"/>
  <c r="U69" i="5"/>
  <c r="X69" i="4"/>
  <c r="Z69" i="4"/>
  <c r="AU69" i="5"/>
  <c r="AT65" i="5"/>
  <c r="Z19" i="6"/>
  <c r="M19" i="4"/>
  <c r="AW43" i="5"/>
  <c r="AX35" i="6"/>
  <c r="AD35" i="6"/>
  <c r="AD35" i="5"/>
  <c r="AC43" i="5"/>
  <c r="AD43" i="5"/>
  <c r="AW43" i="4"/>
  <c r="AY43" i="4"/>
  <c r="AA19" i="5"/>
  <c r="AR19" i="4"/>
  <c r="AO19" i="5"/>
  <c r="BV19" i="4"/>
  <c r="BX19" i="4"/>
  <c r="U27" i="6"/>
  <c r="W27" i="4"/>
  <c r="Y27" i="4"/>
  <c r="U35" i="5"/>
  <c r="X35" i="4"/>
  <c r="AJ43" i="6"/>
  <c r="BA43" i="4"/>
  <c r="AK27" i="6"/>
  <c r="AB35" i="5"/>
  <c r="Z27" i="5"/>
  <c r="N27" i="4"/>
  <c r="P27" i="4"/>
  <c r="W35" i="5"/>
  <c r="S35" i="4"/>
  <c r="AG35" i="5"/>
  <c r="AM35" i="4"/>
  <c r="AN19" i="5"/>
  <c r="BQ19" i="4"/>
  <c r="AJ27" i="5"/>
  <c r="AI19" i="5"/>
  <c r="BB19" i="4"/>
  <c r="AR19" i="6"/>
  <c r="AV19" i="6"/>
  <c r="AT35" i="5"/>
  <c r="AP19" i="6"/>
  <c r="BU19" i="4"/>
  <c r="BW19" i="4"/>
  <c r="AC19" i="5"/>
  <c r="AA43" i="5"/>
  <c r="AR43" i="4"/>
  <c r="AT43" i="4"/>
  <c r="W27" i="5"/>
  <c r="S27" i="4"/>
  <c r="U27" i="4"/>
  <c r="AM19" i="5"/>
  <c r="BL19" i="4"/>
  <c r="U19" i="6"/>
  <c r="W19" i="4"/>
  <c r="AQ35" i="5"/>
  <c r="AT27" i="5"/>
  <c r="AU19" i="5"/>
  <c r="AP27" i="6"/>
  <c r="BU27" i="4"/>
  <c r="BW27" i="4"/>
  <c r="AJ35" i="6"/>
  <c r="BA35" i="4"/>
  <c r="BC35" i="4"/>
  <c r="AD27" i="6"/>
  <c r="AC27" i="6"/>
  <c r="AV27" i="4"/>
  <c r="AX27" i="4"/>
  <c r="AK43" i="6"/>
  <c r="AD27" i="5"/>
  <c r="AC35" i="5"/>
  <c r="AB27" i="5"/>
  <c r="AA35" i="5"/>
  <c r="AR35" i="4"/>
  <c r="Z19" i="5"/>
  <c r="N19" i="4"/>
  <c r="P19" i="4"/>
  <c r="AO43" i="5"/>
  <c r="BV43" i="4"/>
  <c r="AJ19" i="5"/>
  <c r="AT19" i="5"/>
  <c r="AJ27" i="6"/>
  <c r="BA27" i="4"/>
  <c r="BC27" i="4"/>
  <c r="AH19" i="6"/>
  <c r="AL19" i="4"/>
  <c r="AC35" i="6"/>
  <c r="AK19" i="6"/>
  <c r="W19" i="5"/>
  <c r="S19" i="4"/>
  <c r="U19" i="4"/>
  <c r="AG27" i="5"/>
  <c r="AM27" i="4"/>
  <c r="AO35" i="5"/>
  <c r="BV35" i="4"/>
  <c r="BX35" i="4"/>
  <c r="U19" i="5"/>
  <c r="X19" i="4"/>
  <c r="AR43" i="6"/>
  <c r="AU43" i="5"/>
  <c r="AH35" i="6"/>
  <c r="AL35" i="4"/>
  <c r="AN35" i="4"/>
  <c r="AP43" i="6"/>
  <c r="BU43" i="4"/>
  <c r="BW43" i="4"/>
  <c r="AP35" i="6"/>
  <c r="BU35" i="4"/>
  <c r="BW35" i="4"/>
  <c r="AJ19" i="6"/>
  <c r="BA19" i="4"/>
  <c r="AH27" i="6"/>
  <c r="AL27" i="4"/>
  <c r="AN27" i="4"/>
  <c r="AX43" i="6"/>
  <c r="AC19" i="6"/>
  <c r="AD43" i="6"/>
  <c r="AD19" i="6"/>
  <c r="AN35" i="5"/>
  <c r="BQ35" i="4"/>
  <c r="BS35" i="4"/>
  <c r="AQ19" i="5"/>
  <c r="AU35" i="5"/>
  <c r="AU19" i="6"/>
  <c r="AC43" i="6"/>
  <c r="AH43" i="6"/>
  <c r="AL43" i="4"/>
  <c r="Z35" i="6"/>
  <c r="M35" i="4"/>
  <c r="Z27" i="6"/>
  <c r="M27" i="4"/>
  <c r="O27" i="4"/>
  <c r="AW35" i="5"/>
  <c r="AK35" i="6"/>
  <c r="AD19" i="5"/>
  <c r="AC27" i="5"/>
  <c r="AW27" i="4"/>
  <c r="AY27" i="4"/>
  <c r="AB43" i="5"/>
  <c r="AB19" i="5"/>
  <c r="AA27" i="5"/>
  <c r="AR27" i="4"/>
  <c r="AT27" i="4"/>
  <c r="Z35" i="5"/>
  <c r="N35" i="4"/>
  <c r="P35" i="4"/>
  <c r="AN27" i="5"/>
  <c r="BQ27" i="4"/>
  <c r="AM35" i="5"/>
  <c r="BL35" i="4"/>
  <c r="BN35" i="4"/>
  <c r="B28" i="4"/>
  <c r="S28" i="7"/>
  <c r="AD28" i="7"/>
  <c r="A67" i="6"/>
  <c r="A67" i="7"/>
  <c r="A18" i="7"/>
  <c r="A18" i="5"/>
  <c r="B47" i="4"/>
  <c r="S47" i="7"/>
  <c r="AD47" i="7"/>
  <c r="A82" i="5"/>
  <c r="A97" i="7"/>
  <c r="S81" i="7"/>
  <c r="AD81" i="7"/>
  <c r="B81" i="4"/>
  <c r="A85" i="6"/>
  <c r="A85" i="7"/>
  <c r="A70" i="6"/>
  <c r="A70" i="5"/>
  <c r="BI45" i="4"/>
  <c r="AT17" i="6"/>
  <c r="AU17" i="5"/>
  <c r="AQ17" i="5"/>
  <c r="AI17" i="5"/>
  <c r="BB17" i="4"/>
  <c r="AN17" i="5"/>
  <c r="BQ17" i="4"/>
  <c r="BS17" i="4"/>
  <c r="W17" i="5"/>
  <c r="S17" i="4"/>
  <c r="AD17" i="5"/>
  <c r="AR17" i="5"/>
  <c r="Z17" i="5"/>
  <c r="N17" i="4"/>
  <c r="AS17" i="6"/>
  <c r="AV17" i="6"/>
  <c r="AA17" i="5"/>
  <c r="AR17" i="4"/>
  <c r="AB17" i="5"/>
  <c r="Z17" i="6"/>
  <c r="M17" i="4"/>
  <c r="AU17" i="6"/>
  <c r="AO13" i="5"/>
  <c r="BV13" i="4"/>
  <c r="Z13" i="5"/>
  <c r="N13" i="4"/>
  <c r="AB13" i="5"/>
  <c r="W13" i="5"/>
  <c r="S13" i="4"/>
  <c r="Z13" i="6"/>
  <c r="W13" i="1"/>
  <c r="A66" i="7"/>
  <c r="AX17" i="6"/>
  <c r="S13" i="1"/>
  <c r="A70" i="7"/>
  <c r="AJ13" i="6"/>
  <c r="BA13" i="4"/>
  <c r="BC13" i="4"/>
  <c r="AN82" i="4"/>
  <c r="AE82" i="4"/>
  <c r="A86" i="6"/>
  <c r="A97" i="5"/>
  <c r="AC17" i="6"/>
  <c r="B87" i="4"/>
  <c r="AD17" i="6"/>
  <c r="AX102" i="4"/>
  <c r="AK17" i="6"/>
  <c r="AD13" i="5"/>
  <c r="AC17" i="5"/>
  <c r="AG17" i="5"/>
  <c r="AM17" i="4"/>
  <c r="AO17" i="4"/>
  <c r="AJ17" i="5"/>
  <c r="U17" i="6"/>
  <c r="W17" i="4"/>
  <c r="Z32" i="4"/>
  <c r="U17" i="5"/>
  <c r="X17" i="4"/>
  <c r="Z17" i="4"/>
  <c r="U13" i="1"/>
  <c r="AR17" i="6"/>
  <c r="AT17" i="5"/>
  <c r="AD86" i="6"/>
  <c r="AV86" i="6"/>
  <c r="Z86" i="5"/>
  <c r="N86" i="4"/>
  <c r="P86" i="4"/>
  <c r="Z86" i="6"/>
  <c r="M86" i="4"/>
  <c r="O86" i="4"/>
  <c r="AW86" i="5"/>
  <c r="AA86" i="5"/>
  <c r="AR86" i="4"/>
  <c r="AT86" i="4"/>
  <c r="AI86" i="5"/>
  <c r="BB86" i="4"/>
  <c r="BD86" i="4"/>
  <c r="AX86" i="6"/>
  <c r="AH86" i="6"/>
  <c r="AL86" i="4"/>
  <c r="AN86" i="4"/>
  <c r="AC86" i="6"/>
  <c r="AJ82" i="5"/>
  <c r="AC82" i="6"/>
  <c r="AA82" i="5"/>
  <c r="AR82" i="4"/>
  <c r="AT82" i="4"/>
  <c r="AI82" i="5"/>
  <c r="BB82" i="4"/>
  <c r="BD82" i="4"/>
  <c r="AP82" i="6"/>
  <c r="BU82" i="4"/>
  <c r="BW82" i="4"/>
  <c r="AW82" i="5"/>
  <c r="AU82" i="6"/>
  <c r="AC70" i="6"/>
  <c r="AB70" i="5"/>
  <c r="AO70" i="5"/>
  <c r="BV70" i="4"/>
  <c r="AC70" i="5"/>
  <c r="AW70" i="4"/>
  <c r="AY70" i="4"/>
  <c r="AC66" i="5"/>
  <c r="AB66" i="5"/>
  <c r="AG66" i="5"/>
  <c r="AM66" i="4"/>
  <c r="AO66" i="4"/>
  <c r="AN66" i="5"/>
  <c r="BQ66" i="4"/>
  <c r="BS66" i="4"/>
  <c r="AM66" i="5"/>
  <c r="BL66" i="4"/>
  <c r="AI66" i="5"/>
  <c r="BB66" i="4"/>
  <c r="AD66" i="5"/>
  <c r="AA66" i="5"/>
  <c r="AR66" i="4"/>
  <c r="AT66" i="4"/>
  <c r="AX66" i="6"/>
  <c r="S62" i="1"/>
  <c r="Z62" i="5"/>
  <c r="N62" i="4"/>
  <c r="P62" i="4"/>
  <c r="AA62" i="5"/>
  <c r="AR62" i="4"/>
  <c r="AT62" i="4"/>
  <c r="AO62" i="5"/>
  <c r="BV62" i="4"/>
  <c r="AJ62" i="5"/>
  <c r="AC62" i="5"/>
  <c r="AH62" i="6"/>
  <c r="AL62" i="4"/>
  <c r="AN62" i="4"/>
  <c r="U48" i="5"/>
  <c r="X48" i="4"/>
  <c r="Z48" i="4"/>
  <c r="AJ48" i="5"/>
  <c r="Z50" i="5"/>
  <c r="N50" i="4"/>
  <c r="P50" i="4"/>
  <c r="AK48" i="6"/>
  <c r="AD48" i="6"/>
  <c r="U48" i="6"/>
  <c r="W48" i="4"/>
  <c r="AI50" i="5"/>
  <c r="BB50" i="4"/>
  <c r="AC50" i="5"/>
  <c r="AW50" i="4"/>
  <c r="AY50" i="4"/>
  <c r="AC48" i="6"/>
  <c r="AV48" i="4"/>
  <c r="AX48" i="4"/>
  <c r="AJ48" i="6"/>
  <c r="BA48" i="4"/>
  <c r="BC48" i="4"/>
  <c r="AG50" i="5"/>
  <c r="AM50" i="4"/>
  <c r="AO50" i="4"/>
  <c r="AP50" i="6"/>
  <c r="BU50" i="4"/>
  <c r="BW50" i="4"/>
  <c r="AW50" i="5"/>
  <c r="AH36" i="6"/>
  <c r="AL36" i="4"/>
  <c r="AN36" i="4"/>
  <c r="AJ36" i="6"/>
  <c r="BA36" i="4"/>
  <c r="BC36" i="4"/>
  <c r="AW36" i="5"/>
  <c r="U32" i="6"/>
  <c r="W32" i="4"/>
  <c r="W32" i="5"/>
  <c r="S32" i="4"/>
  <c r="AX32" i="6"/>
  <c r="AK32" i="6"/>
  <c r="AD32" i="6"/>
  <c r="AV32" i="4"/>
  <c r="AX32" i="4"/>
  <c r="AP32" i="6"/>
  <c r="BU32" i="4"/>
  <c r="BW32" i="4"/>
  <c r="AB28" i="5"/>
  <c r="AM28" i="5"/>
  <c r="BL28" i="4"/>
  <c r="Z28" i="6"/>
  <c r="M28" i="4"/>
  <c r="O28" i="4"/>
  <c r="AJ28" i="6"/>
  <c r="BA28" i="4"/>
  <c r="BC28" i="4"/>
  <c r="AP28" i="6"/>
  <c r="BU28" i="4"/>
  <c r="AG24" i="5"/>
  <c r="AM24" i="4"/>
  <c r="AO24" i="4"/>
  <c r="AW24" i="5"/>
  <c r="AB24" i="5"/>
  <c r="AH24" i="6"/>
  <c r="AL24" i="4"/>
  <c r="AN24" i="4"/>
  <c r="AC24" i="5"/>
  <c r="AW24" i="4"/>
  <c r="AY24" i="4"/>
  <c r="AX82" i="6"/>
  <c r="A48" i="5"/>
  <c r="P88" i="4"/>
  <c r="AW79" i="4"/>
  <c r="AY79" i="4"/>
  <c r="AC13" i="6"/>
  <c r="AB82" i="5"/>
  <c r="AJ50" i="6"/>
  <c r="BA50" i="4"/>
  <c r="BC50" i="4"/>
  <c r="AG86" i="5"/>
  <c r="AM86" i="4"/>
  <c r="AO86" i="4"/>
  <c r="O26" i="4"/>
  <c r="AJ38" i="4"/>
  <c r="T45" i="4"/>
  <c r="T27" i="4"/>
  <c r="AN39" i="4"/>
  <c r="AJ20" i="6"/>
  <c r="BA20" i="4"/>
  <c r="BC20" i="4"/>
  <c r="AP36" i="6"/>
  <c r="BU36" i="4"/>
  <c r="BW36" i="4"/>
  <c r="AJ24" i="6"/>
  <c r="BA24" i="4"/>
  <c r="BC24" i="4"/>
  <c r="Z20" i="6"/>
  <c r="M20" i="4"/>
  <c r="O20" i="4"/>
  <c r="AJ32" i="6"/>
  <c r="BA32" i="4"/>
  <c r="S20" i="7"/>
  <c r="AD20" i="7"/>
  <c r="AH48" i="6"/>
  <c r="AL48" i="4"/>
  <c r="AN48" i="4"/>
  <c r="AX48" i="6"/>
  <c r="AB86" i="5"/>
  <c r="AX36" i="6"/>
  <c r="AX24" i="6"/>
  <c r="S17" i="7"/>
  <c r="AD17" i="7"/>
  <c r="B17" i="4"/>
  <c r="A104" i="7"/>
  <c r="A104" i="5"/>
  <c r="A102" i="7"/>
  <c r="A102" i="5"/>
  <c r="AA24" i="5"/>
  <c r="AR24" i="4"/>
  <c r="AT24" i="4"/>
  <c r="Z24" i="5"/>
  <c r="N24" i="4"/>
  <c r="P24" i="4"/>
  <c r="W50" i="5"/>
  <c r="S50" i="4"/>
  <c r="U50" i="4"/>
  <c r="AN48" i="5"/>
  <c r="BQ48" i="4"/>
  <c r="AN32" i="5"/>
  <c r="BQ32" i="4"/>
  <c r="BS32" i="4"/>
  <c r="U82" i="6"/>
  <c r="W82" i="4"/>
  <c r="Y82" i="4"/>
  <c r="AR82" i="6"/>
  <c r="AU82" i="5"/>
  <c r="AS17" i="5"/>
  <c r="AY41" i="4"/>
  <c r="O88" i="4"/>
  <c r="AJ61" i="4"/>
  <c r="AJ84" i="4"/>
  <c r="BW88" i="4"/>
  <c r="AT88" i="4"/>
  <c r="AJ88" i="4"/>
  <c r="AE18" i="4"/>
  <c r="T31" i="4"/>
  <c r="T15" i="4"/>
  <c r="BH28" i="4"/>
  <c r="AD43" i="4"/>
  <c r="BH45" i="4"/>
  <c r="BH27" i="4"/>
  <c r="BH15" i="4"/>
  <c r="AN23" i="4"/>
  <c r="BH32" i="4"/>
  <c r="BW23" i="4"/>
  <c r="BC14" i="4"/>
  <c r="O14" i="4"/>
  <c r="BH82" i="4"/>
  <c r="P65" i="4"/>
  <c r="AE86" i="4"/>
  <c r="AI42" i="4"/>
  <c r="AM97" i="4"/>
  <c r="AO97" i="4"/>
  <c r="AG105" i="5"/>
  <c r="E195" i="9"/>
  <c r="H195" i="9"/>
  <c r="L195" i="9"/>
  <c r="AO23" i="4"/>
  <c r="AA79" i="5"/>
  <c r="AR79" i="4"/>
  <c r="AT79" i="4"/>
  <c r="AH79" i="6"/>
  <c r="AL79" i="4"/>
  <c r="AN79" i="4"/>
  <c r="AN67" i="5"/>
  <c r="BQ67" i="4"/>
  <c r="U67" i="5"/>
  <c r="X67" i="4"/>
  <c r="Z67" i="4"/>
  <c r="Z67" i="5"/>
  <c r="N67" i="4"/>
  <c r="P67" i="4"/>
  <c r="AB67" i="5"/>
  <c r="AD63" i="5"/>
  <c r="AW63" i="4"/>
  <c r="AY63" i="4"/>
  <c r="AG63" i="5"/>
  <c r="AM63" i="4"/>
  <c r="AO63" i="4"/>
  <c r="AS45" i="6"/>
  <c r="AR45" i="6"/>
  <c r="AG45" i="5"/>
  <c r="AM45" i="4"/>
  <c r="AO45" i="4"/>
  <c r="AB45" i="5"/>
  <c r="AC45" i="5"/>
  <c r="AD45" i="5"/>
  <c r="AM45" i="5"/>
  <c r="BL45" i="4"/>
  <c r="BN45" i="4"/>
  <c r="Z45" i="5"/>
  <c r="N45" i="4"/>
  <c r="P45" i="4"/>
  <c r="U41" i="6"/>
  <c r="W41" i="4"/>
  <c r="Y41" i="4"/>
  <c r="AM41" i="5"/>
  <c r="BL41" i="4"/>
  <c r="BN41" i="4"/>
  <c r="AN41" i="5"/>
  <c r="BQ41" i="4"/>
  <c r="BS41" i="4"/>
  <c r="W41" i="5"/>
  <c r="S41" i="4"/>
  <c r="U41" i="4"/>
  <c r="AA41" i="5"/>
  <c r="AR41" i="4"/>
  <c r="AT41" i="4"/>
  <c r="AU41" i="6"/>
  <c r="AV41" i="6"/>
  <c r="AB41" i="5"/>
  <c r="AK41" i="6"/>
  <c r="AD41" i="6"/>
  <c r="AV41" i="4"/>
  <c r="AX41" i="4"/>
  <c r="AW41" i="5"/>
  <c r="AU37" i="6"/>
  <c r="AJ37" i="5"/>
  <c r="AG37" i="5"/>
  <c r="AM37" i="4"/>
  <c r="AO37" i="4"/>
  <c r="AC37" i="5"/>
  <c r="AD37" i="5"/>
  <c r="AS37" i="5"/>
  <c r="AA37" i="5"/>
  <c r="AR37" i="4"/>
  <c r="AT37" i="4"/>
  <c r="AX37" i="6"/>
  <c r="AW37" i="5"/>
  <c r="AM33" i="5"/>
  <c r="BL33" i="4"/>
  <c r="BN33" i="4"/>
  <c r="AX33" i="6"/>
  <c r="AB33" i="5"/>
  <c r="AI29" i="5"/>
  <c r="BB29" i="4"/>
  <c r="AA29" i="5"/>
  <c r="AR29" i="4"/>
  <c r="AT29" i="4"/>
  <c r="U25" i="5"/>
  <c r="X25" i="4"/>
  <c r="Z25" i="4"/>
  <c r="AI25" i="5"/>
  <c r="BB25" i="4"/>
  <c r="BD25" i="4"/>
  <c r="Z25" i="5"/>
  <c r="N25" i="4"/>
  <c r="P25" i="4"/>
  <c r="AT21" i="5"/>
  <c r="AW21" i="5"/>
  <c r="AC21" i="5"/>
  <c r="T82" i="4"/>
  <c r="BC39" i="4"/>
  <c r="BH44" i="4"/>
  <c r="BH86" i="4"/>
  <c r="T40" i="4"/>
  <c r="O39" i="4"/>
  <c r="T68" i="4"/>
  <c r="O19" i="4"/>
  <c r="AJ67" i="4"/>
  <c r="AI88" i="4"/>
  <c r="AI80" i="4"/>
  <c r="AD86" i="4"/>
  <c r="C148" i="9"/>
  <c r="BI88" i="4"/>
  <c r="AO39" i="4"/>
  <c r="Z88" i="4"/>
  <c r="AT48" i="5"/>
  <c r="AI48" i="5"/>
  <c r="BB48" i="4"/>
  <c r="BD48" i="4"/>
  <c r="AX46" i="6"/>
  <c r="O15" i="4"/>
  <c r="AI34" i="4"/>
  <c r="AI26" i="4"/>
  <c r="AI86" i="4"/>
  <c r="AD84" i="4"/>
  <c r="T61" i="4"/>
  <c r="BI86" i="4"/>
  <c r="BI82" i="4"/>
  <c r="T79" i="4"/>
  <c r="Q109" i="1"/>
  <c r="P109" i="1"/>
  <c r="L109" i="1"/>
  <c r="H109" i="1"/>
  <c r="AV39" i="4"/>
  <c r="AX39" i="4"/>
  <c r="AV13" i="7"/>
  <c r="Q53" i="6"/>
  <c r="I53" i="6"/>
  <c r="O53" i="6"/>
  <c r="Q71" i="6"/>
  <c r="AR98" i="6"/>
  <c r="AU98" i="6"/>
  <c r="AW98" i="6"/>
  <c r="C77" i="9"/>
  <c r="AS48" i="5"/>
  <c r="AU46" i="5"/>
  <c r="AQ46" i="5"/>
  <c r="AN46" i="5"/>
  <c r="BQ46" i="4"/>
  <c r="BS46" i="4"/>
  <c r="AO46" i="5"/>
  <c r="BV46" i="4"/>
  <c r="BX46" i="4"/>
  <c r="AB48" i="5"/>
  <c r="AC48" i="5"/>
  <c r="AW48" i="4"/>
  <c r="AY48" i="4"/>
  <c r="AS46" i="6"/>
  <c r="AU46" i="6"/>
  <c r="AQ48" i="5"/>
  <c r="AM46" i="5"/>
  <c r="BL46" i="4"/>
  <c r="BN46" i="4"/>
  <c r="W48" i="5"/>
  <c r="S48" i="4"/>
  <c r="U48" i="4"/>
  <c r="Z48" i="5"/>
  <c r="N48" i="4"/>
  <c r="P48" i="4"/>
  <c r="AC46" i="5"/>
  <c r="AD46" i="6"/>
  <c r="AT46" i="5"/>
  <c r="AR38" i="5"/>
  <c r="AT38" i="6"/>
  <c r="Z38" i="5"/>
  <c r="N38" i="4"/>
  <c r="P38" i="4"/>
  <c r="AN38" i="5"/>
  <c r="BQ38" i="4"/>
  <c r="BS38" i="4"/>
  <c r="AD38" i="5"/>
  <c r="AK38" i="6"/>
  <c r="AH38" i="6"/>
  <c r="AL38" i="4"/>
  <c r="AN38" i="4"/>
  <c r="AS30" i="6"/>
  <c r="AS30" i="5"/>
  <c r="AT30" i="5"/>
  <c r="U30" i="5"/>
  <c r="X30" i="4"/>
  <c r="AI30" i="5"/>
  <c r="BB30" i="4"/>
  <c r="BD30" i="4"/>
  <c r="AA30" i="5"/>
  <c r="AR30" i="4"/>
  <c r="AT30" i="4"/>
  <c r="AR30" i="5"/>
  <c r="AT30" i="6"/>
  <c r="AV30" i="6"/>
  <c r="AU30" i="5"/>
  <c r="AR30" i="6"/>
  <c r="U30" i="6"/>
  <c r="W30" i="4"/>
  <c r="Y30" i="4"/>
  <c r="AN30" i="5"/>
  <c r="BQ30" i="4"/>
  <c r="BS30" i="4"/>
  <c r="AG30" i="5"/>
  <c r="AM30" i="4"/>
  <c r="AO30" i="4"/>
  <c r="AB30" i="5"/>
  <c r="Z30" i="6"/>
  <c r="M30" i="4"/>
  <c r="O30" i="4"/>
  <c r="AJ30" i="6"/>
  <c r="BA30" i="4"/>
  <c r="BC30" i="4"/>
  <c r="AU30" i="6"/>
  <c r="AC22" i="6"/>
  <c r="AP22" i="6"/>
  <c r="BU22" i="4"/>
  <c r="BW22" i="4"/>
  <c r="AU22" i="5"/>
  <c r="AC18" i="5"/>
  <c r="AB18" i="5"/>
  <c r="AM104" i="5"/>
  <c r="BL104" i="4"/>
  <c r="BN104" i="4"/>
  <c r="AV104" i="6"/>
  <c r="AC46" i="6"/>
  <c r="U65" i="4"/>
  <c r="P37" i="4"/>
  <c r="AC30" i="6"/>
  <c r="Z38" i="6"/>
  <c r="M38" i="4"/>
  <c r="O38" i="4"/>
  <c r="T34" i="4"/>
  <c r="I109" i="1"/>
  <c r="B42" i="4"/>
  <c r="S42" i="7"/>
  <c r="AD42" i="7"/>
  <c r="A98" i="7"/>
  <c r="A98" i="6"/>
  <c r="A68" i="7"/>
  <c r="A36" i="5"/>
  <c r="S63" i="7"/>
  <c r="AD63" i="7"/>
  <c r="B63" i="4"/>
  <c r="A61" i="6"/>
  <c r="A61" i="7"/>
  <c r="A14" i="1"/>
  <c r="A14" i="5"/>
  <c r="A13" i="6"/>
  <c r="AK42" i="6"/>
  <c r="AK30" i="6"/>
  <c r="AA42" i="5"/>
  <c r="AR42" i="4"/>
  <c r="AT42" i="4"/>
  <c r="Z30" i="5"/>
  <c r="N30" i="4"/>
  <c r="P30" i="4"/>
  <c r="AG48" i="5"/>
  <c r="AM48" i="4"/>
  <c r="AO48" i="4"/>
  <c r="AO30" i="5"/>
  <c r="BV30" i="4"/>
  <c r="AM30" i="5"/>
  <c r="BL30" i="4"/>
  <c r="AJ38" i="5"/>
  <c r="AI46" i="5"/>
  <c r="BB46" i="4"/>
  <c r="BD46" i="4"/>
  <c r="AI38" i="5"/>
  <c r="BB38" i="4"/>
  <c r="BD38" i="4"/>
  <c r="AM51" i="5"/>
  <c r="BL51" i="4"/>
  <c r="BN51" i="4"/>
  <c r="AG51" i="5"/>
  <c r="AM51" i="4"/>
  <c r="AO51" i="4"/>
  <c r="W51" i="5"/>
  <c r="S51" i="4"/>
  <c r="AA51" i="5"/>
  <c r="AR51" i="4"/>
  <c r="AT51" i="4"/>
  <c r="AS51" i="6"/>
  <c r="AR51" i="5"/>
  <c r="AT51" i="6"/>
  <c r="AU51" i="5"/>
  <c r="AR51" i="6"/>
  <c r="AI51" i="5"/>
  <c r="BB51" i="4"/>
  <c r="BD51" i="4"/>
  <c r="AD51" i="5"/>
  <c r="AU51" i="6"/>
  <c r="AQ51" i="5"/>
  <c r="AS29" i="6"/>
  <c r="AT29" i="6"/>
  <c r="AU29" i="6"/>
  <c r="U29" i="6"/>
  <c r="W29" i="4"/>
  <c r="AJ29" i="5"/>
  <c r="Z29" i="5"/>
  <c r="N29" i="4"/>
  <c r="P29" i="4"/>
  <c r="AC29" i="5"/>
  <c r="AW29" i="4"/>
  <c r="AY29" i="4"/>
  <c r="AK29" i="6"/>
  <c r="AJ29" i="6"/>
  <c r="BA29" i="4"/>
  <c r="BC29" i="4"/>
  <c r="AU21" i="6"/>
  <c r="U21" i="6"/>
  <c r="W21" i="4"/>
  <c r="AO21" i="5"/>
  <c r="BV21" i="4"/>
  <c r="BX21" i="4"/>
  <c r="AU21" i="5"/>
  <c r="AD21" i="6"/>
  <c r="AV21" i="6"/>
  <c r="AD14" i="6"/>
  <c r="AC14" i="6"/>
  <c r="AV14" i="4"/>
  <c r="AX14" i="4"/>
  <c r="AH14" i="6"/>
  <c r="AL14" i="4"/>
  <c r="AN14" i="4"/>
  <c r="A68" i="5"/>
  <c r="A83" i="6"/>
  <c r="A82" i="6"/>
  <c r="A64" i="6"/>
  <c r="AV15" i="7"/>
  <c r="A36" i="6"/>
  <c r="A23" i="6"/>
  <c r="Z46" i="6"/>
  <c r="M46" i="4"/>
  <c r="O46" i="4"/>
  <c r="O83" i="4"/>
  <c r="S14" i="1"/>
  <c r="BD87" i="4"/>
  <c r="AW48" i="5"/>
  <c r="BC87" i="4"/>
  <c r="U69" i="4"/>
  <c r="AX29" i="6"/>
  <c r="Z21" i="6"/>
  <c r="M21" i="4"/>
  <c r="O21" i="4"/>
  <c r="BW41" i="4"/>
  <c r="AP18" i="6"/>
  <c r="BU18" i="4"/>
  <c r="BW18" i="4"/>
  <c r="AJ34" i="4"/>
  <c r="AJ38" i="6"/>
  <c r="BA38" i="4"/>
  <c r="BC38" i="4"/>
  <c r="BH66" i="4"/>
  <c r="S84" i="7"/>
  <c r="AD84" i="7"/>
  <c r="B84" i="4"/>
  <c r="A48" i="6"/>
  <c r="A50" i="5"/>
  <c r="AS42" i="6"/>
  <c r="AU42" i="6"/>
  <c r="AT42" i="5"/>
  <c r="AV42" i="6"/>
  <c r="U42" i="5"/>
  <c r="X42" i="4"/>
  <c r="Z42" i="4"/>
  <c r="AJ42" i="5"/>
  <c r="AB42" i="5"/>
  <c r="AC42" i="5"/>
  <c r="AD42" i="5"/>
  <c r="AS42" i="5"/>
  <c r="AU42" i="5"/>
  <c r="AO42" i="5"/>
  <c r="BV42" i="4"/>
  <c r="BX42" i="4"/>
  <c r="Z42" i="6"/>
  <c r="M42" i="4"/>
  <c r="O42" i="4"/>
  <c r="AJ42" i="6"/>
  <c r="BA42" i="4"/>
  <c r="BC42" i="4"/>
  <c r="AW42" i="5"/>
  <c r="U34" i="5"/>
  <c r="X34" i="4"/>
  <c r="Z34" i="4"/>
  <c r="AA34" i="5"/>
  <c r="AR34" i="4"/>
  <c r="AT34" i="4"/>
  <c r="AI34" i="5"/>
  <c r="BB34" i="4"/>
  <c r="Z34" i="5"/>
  <c r="N34" i="4"/>
  <c r="P34" i="4"/>
  <c r="AC34" i="5"/>
  <c r="AH34" i="6"/>
  <c r="AL34" i="4"/>
  <c r="AW34" i="5"/>
  <c r="AU34" i="5"/>
  <c r="AS26" i="6"/>
  <c r="AV26" i="6"/>
  <c r="AU26" i="5"/>
  <c r="AO26" i="5"/>
  <c r="BV26" i="4"/>
  <c r="AG26" i="5"/>
  <c r="AM26" i="4"/>
  <c r="AO26" i="4"/>
  <c r="AS26" i="5"/>
  <c r="AU26" i="6"/>
  <c r="AT26" i="5"/>
  <c r="U26" i="5"/>
  <c r="X26" i="4"/>
  <c r="Z26" i="4"/>
  <c r="AI26" i="5"/>
  <c r="BB26" i="4"/>
  <c r="AH26" i="6"/>
  <c r="AL26" i="4"/>
  <c r="AN26" i="4"/>
  <c r="AJ26" i="6"/>
  <c r="BA26" i="4"/>
  <c r="BC26" i="4"/>
  <c r="AR26" i="6"/>
  <c r="A64" i="5"/>
  <c r="A24" i="6"/>
  <c r="BC45" i="4"/>
  <c r="AJ15" i="6"/>
  <c r="BA15" i="4"/>
  <c r="BW37" i="4"/>
  <c r="AP30" i="6"/>
  <c r="BU30" i="4"/>
  <c r="BW30" i="4"/>
  <c r="AP38" i="6"/>
  <c r="BU38" i="4"/>
  <c r="BW38" i="4"/>
  <c r="AP42" i="6"/>
  <c r="BU42" i="4"/>
  <c r="BW42" i="4"/>
  <c r="BH69" i="4"/>
  <c r="AE45" i="4"/>
  <c r="AD34" i="6"/>
  <c r="AV34" i="4"/>
  <c r="AX34" i="4"/>
  <c r="AD30" i="6"/>
  <c r="AD26" i="6"/>
  <c r="AV26" i="4"/>
  <c r="AX26" i="4"/>
  <c r="AD34" i="5"/>
  <c r="AC38" i="5"/>
  <c r="AA48" i="5"/>
  <c r="AR48" i="4"/>
  <c r="AT48" i="4"/>
  <c r="AT16" i="4"/>
  <c r="W26" i="5"/>
  <c r="S26" i="4"/>
  <c r="U26" i="4"/>
  <c r="AN26" i="5"/>
  <c r="BQ26" i="4"/>
  <c r="BS26" i="4"/>
  <c r="AM48" i="5"/>
  <c r="BL48" i="4"/>
  <c r="BN48" i="4"/>
  <c r="AM26" i="5"/>
  <c r="BL26" i="4"/>
  <c r="AJ46" i="5"/>
  <c r="U42" i="6"/>
  <c r="W42" i="4"/>
  <c r="Y42" i="4"/>
  <c r="U26" i="6"/>
  <c r="W26" i="4"/>
  <c r="Y26" i="4"/>
  <c r="AU38" i="5"/>
  <c r="AR46" i="5"/>
  <c r="AS33" i="6"/>
  <c r="AU33" i="5"/>
  <c r="AQ33" i="5"/>
  <c r="U33" i="6"/>
  <c r="W33" i="4"/>
  <c r="Y33" i="4"/>
  <c r="AN33" i="5"/>
  <c r="BQ33" i="4"/>
  <c r="BS33" i="4"/>
  <c r="AO33" i="5"/>
  <c r="BV33" i="4"/>
  <c r="BX33" i="4"/>
  <c r="Z33" i="5"/>
  <c r="N33" i="4"/>
  <c r="U33" i="5"/>
  <c r="X33" i="4"/>
  <c r="Z33" i="4"/>
  <c r="W33" i="5"/>
  <c r="S33" i="4"/>
  <c r="U33" i="4"/>
  <c r="AD33" i="5"/>
  <c r="AW33" i="4"/>
  <c r="AY33" i="4"/>
  <c r="AK33" i="6"/>
  <c r="AR33" i="5"/>
  <c r="AT33" i="6"/>
  <c r="AS33" i="5"/>
  <c r="AV33" i="6"/>
  <c r="AR33" i="6"/>
  <c r="AQ25" i="5"/>
  <c r="AA25" i="5"/>
  <c r="AR25" i="4"/>
  <c r="AT25" i="4"/>
  <c r="AK25" i="6"/>
  <c r="AB25" i="5"/>
  <c r="AH25" i="6"/>
  <c r="AL25" i="4"/>
  <c r="AN25" i="4"/>
  <c r="AJ25" i="6"/>
  <c r="BA25" i="4"/>
  <c r="BC25" i="4"/>
  <c r="AU103" i="6"/>
  <c r="AM103" i="5"/>
  <c r="BL103" i="4"/>
  <c r="BN103" i="4"/>
  <c r="AQ103" i="5"/>
  <c r="AS99" i="5"/>
  <c r="AX99" i="6"/>
  <c r="AW99" i="5"/>
  <c r="A13" i="7"/>
  <c r="O45" i="4"/>
  <c r="AV45" i="4"/>
  <c r="AX45" i="4"/>
  <c r="AW51" i="5"/>
  <c r="AP51" i="6"/>
  <c r="BU51" i="4"/>
  <c r="BW51" i="4"/>
  <c r="BN63" i="4"/>
  <c r="AT87" i="4"/>
  <c r="A87" i="6"/>
  <c r="A98" i="5"/>
  <c r="BC65" i="4"/>
  <c r="AJ21" i="6"/>
  <c r="BA21" i="4"/>
  <c r="AE29" i="4"/>
  <c r="P41" i="4"/>
  <c r="AW26" i="5"/>
  <c r="AJ30" i="4"/>
  <c r="AC38" i="6"/>
  <c r="BH70" i="4"/>
  <c r="AX26" i="6"/>
  <c r="P68" i="4"/>
  <c r="A62" i="1"/>
  <c r="B65" i="4"/>
  <c r="B26" i="4"/>
  <c r="B38" i="4"/>
  <c r="T47" i="4"/>
  <c r="AI25" i="4"/>
  <c r="AI21" i="4"/>
  <c r="AI46" i="4"/>
  <c r="AI38" i="4"/>
  <c r="AI30" i="4"/>
  <c r="AI83" i="4"/>
  <c r="AX42" i="6"/>
  <c r="AX30" i="6"/>
  <c r="B85" i="4"/>
  <c r="BI85" i="4"/>
  <c r="AW25" i="5"/>
  <c r="AD51" i="6"/>
  <c r="AV51" i="4"/>
  <c r="AX51" i="4"/>
  <c r="AD38" i="6"/>
  <c r="AD33" i="6"/>
  <c r="AV33" i="4"/>
  <c r="AX33" i="4"/>
  <c r="AD29" i="6"/>
  <c r="AD25" i="6"/>
  <c r="AV25" i="4"/>
  <c r="AX25" i="4"/>
  <c r="AX103" i="6"/>
  <c r="Q109" i="7"/>
  <c r="AK46" i="6"/>
  <c r="AK34" i="6"/>
  <c r="AK21" i="6"/>
  <c r="AD46" i="5"/>
  <c r="AD26" i="5"/>
  <c r="AW26" i="4"/>
  <c r="AY26" i="4"/>
  <c r="AD21" i="5"/>
  <c r="AC30" i="5"/>
  <c r="AB29" i="5"/>
  <c r="AA46" i="5"/>
  <c r="AR46" i="4"/>
  <c r="AT46" i="4"/>
  <c r="AA33" i="5"/>
  <c r="AR33" i="4"/>
  <c r="AT33" i="4"/>
  <c r="AA21" i="5"/>
  <c r="AR21" i="4"/>
  <c r="AT21" i="4"/>
  <c r="Z51" i="5"/>
  <c r="N51" i="4"/>
  <c r="Z42" i="5"/>
  <c r="N42" i="4"/>
  <c r="P42" i="4"/>
  <c r="W46" i="5"/>
  <c r="S46" i="4"/>
  <c r="U46" i="4"/>
  <c r="W30" i="5"/>
  <c r="S30" i="4"/>
  <c r="U30" i="4"/>
  <c r="W14" i="5"/>
  <c r="S14" i="4"/>
  <c r="AG46" i="5"/>
  <c r="AM46" i="4"/>
  <c r="AO46" i="4"/>
  <c r="AO38" i="5"/>
  <c r="BV38" i="4"/>
  <c r="BX38" i="4"/>
  <c r="AO29" i="5"/>
  <c r="BV29" i="4"/>
  <c r="AN51" i="5"/>
  <c r="BQ51" i="4"/>
  <c r="BS51" i="4"/>
  <c r="AN42" i="5"/>
  <c r="BQ42" i="4"/>
  <c r="BS42" i="4"/>
  <c r="AM29" i="5"/>
  <c r="BL29" i="4"/>
  <c r="BN29" i="4"/>
  <c r="AJ26" i="5"/>
  <c r="AI33" i="5"/>
  <c r="BB33" i="4"/>
  <c r="Y32" i="4"/>
  <c r="U21" i="5"/>
  <c r="X21" i="4"/>
  <c r="Z21" i="4"/>
  <c r="AU48" i="5"/>
  <c r="AU33" i="6"/>
  <c r="AS38" i="5"/>
  <c r="AR25" i="5"/>
  <c r="AK86" i="6"/>
  <c r="AD86" i="5"/>
  <c r="W86" i="5"/>
  <c r="S86" i="4"/>
  <c r="U86" i="4"/>
  <c r="AT82" i="6"/>
  <c r="U82" i="5"/>
  <c r="X82" i="4"/>
  <c r="Z82" i="4"/>
  <c r="AV82" i="6"/>
  <c r="AQ82" i="5"/>
  <c r="AD82" i="6"/>
  <c r="U70" i="6"/>
  <c r="W70" i="4"/>
  <c r="AM70" i="5"/>
  <c r="BL70" i="4"/>
  <c r="BN70" i="4"/>
  <c r="Z70" i="5"/>
  <c r="N70" i="4"/>
  <c r="P70" i="4"/>
  <c r="AG70" i="5"/>
  <c r="AM70" i="4"/>
  <c r="AO70" i="4"/>
  <c r="AA70" i="5"/>
  <c r="AR70" i="4"/>
  <c r="AT70" i="4"/>
  <c r="AX70" i="6"/>
  <c r="AW70" i="5"/>
  <c r="AJ70" i="6"/>
  <c r="BA70" i="4"/>
  <c r="BC70" i="4"/>
  <c r="Z70" i="6"/>
  <c r="M70" i="4"/>
  <c r="O70" i="4"/>
  <c r="AT70" i="5"/>
  <c r="AV66" i="6"/>
  <c r="U66" i="6"/>
  <c r="W66" i="4"/>
  <c r="Y66" i="4"/>
  <c r="AC66" i="6"/>
  <c r="AV66" i="4"/>
  <c r="AX66" i="4"/>
  <c r="AO66" i="5"/>
  <c r="BV66" i="4"/>
  <c r="BX66" i="4"/>
  <c r="U62" i="5"/>
  <c r="X62" i="4"/>
  <c r="Z62" i="4"/>
  <c r="U62" i="6"/>
  <c r="W62" i="4"/>
  <c r="Y62" i="4"/>
  <c r="AK62" i="6"/>
  <c r="AN62" i="5"/>
  <c r="BQ62" i="4"/>
  <c r="W62" i="5"/>
  <c r="S62" i="4"/>
  <c r="U62" i="4"/>
  <c r="AI62" i="5"/>
  <c r="BB62" i="4"/>
  <c r="BD62" i="4"/>
  <c r="AU62" i="5"/>
  <c r="A99" i="5"/>
  <c r="AV62" i="7"/>
  <c r="A16" i="5"/>
  <c r="A28" i="6"/>
  <c r="A19" i="5"/>
  <c r="U62" i="1"/>
  <c r="P83" i="4"/>
  <c r="U88" i="4"/>
  <c r="BW44" i="4"/>
  <c r="O50" i="4"/>
  <c r="O43" i="4"/>
  <c r="AP46" i="6"/>
  <c r="BU46" i="4"/>
  <c r="BW46" i="4"/>
  <c r="AJ51" i="6"/>
  <c r="BA51" i="4"/>
  <c r="BC51" i="4"/>
  <c r="O79" i="4"/>
  <c r="AW66" i="5"/>
  <c r="AW88" i="4"/>
  <c r="AY88" i="4"/>
  <c r="AJ87" i="4"/>
  <c r="BC79" i="4"/>
  <c r="AJ82" i="6"/>
  <c r="BA82" i="4"/>
  <c r="BC82" i="4"/>
  <c r="AJ82" i="4"/>
  <c r="AM82" i="5"/>
  <c r="BL82" i="4"/>
  <c r="BN82" i="4"/>
  <c r="AC82" i="5"/>
  <c r="AW82" i="4"/>
  <c r="AY82" i="4"/>
  <c r="A87" i="5"/>
  <c r="A86" i="5"/>
  <c r="BW87" i="4"/>
  <c r="Z82" i="5"/>
  <c r="N82" i="4"/>
  <c r="P82" i="4"/>
  <c r="BX65" i="4"/>
  <c r="AN65" i="4"/>
  <c r="AN69" i="4"/>
  <c r="AC21" i="6"/>
  <c r="AE25" i="4"/>
  <c r="Z25" i="6"/>
  <c r="M25" i="4"/>
  <c r="O25" i="4"/>
  <c r="BD45" i="4"/>
  <c r="AE17" i="4"/>
  <c r="AP29" i="6"/>
  <c r="BU29" i="4"/>
  <c r="BW29" i="4"/>
  <c r="AP33" i="6"/>
  <c r="BU33" i="4"/>
  <c r="BW33" i="4"/>
  <c r="Z33" i="6"/>
  <c r="M33" i="4"/>
  <c r="O33" i="4"/>
  <c r="AJ18" i="4"/>
  <c r="AP26" i="6"/>
  <c r="BU26" i="4"/>
  <c r="BW26" i="4"/>
  <c r="AP34" i="6"/>
  <c r="BU34" i="4"/>
  <c r="BW34" i="4"/>
  <c r="Z34" i="6"/>
  <c r="M34" i="4"/>
  <c r="O34" i="4"/>
  <c r="AW38" i="5"/>
  <c r="T35" i="4"/>
  <c r="T19" i="4"/>
  <c r="T62" i="4"/>
  <c r="AH70" i="6"/>
  <c r="AL70" i="4"/>
  <c r="AN70" i="4"/>
  <c r="BH35" i="4"/>
  <c r="BH19" i="4"/>
  <c r="AP62" i="6"/>
  <c r="BU62" i="4"/>
  <c r="BW62" i="4"/>
  <c r="BH42" i="4"/>
  <c r="AP14" i="6"/>
  <c r="BU14" i="4"/>
  <c r="BW14" i="4"/>
  <c r="T85" i="4"/>
  <c r="T80" i="4"/>
  <c r="AJ66" i="6"/>
  <c r="BA66" i="4"/>
  <c r="Z66" i="6"/>
  <c r="M66" i="4"/>
  <c r="AP86" i="6"/>
  <c r="BU86" i="4"/>
  <c r="BW86" i="4"/>
  <c r="Z51" i="6"/>
  <c r="M51" i="4"/>
  <c r="O51" i="4"/>
  <c r="AJ62" i="6"/>
  <c r="BA62" i="4"/>
  <c r="BC62" i="4"/>
  <c r="AJ22" i="4"/>
  <c r="AJ14" i="4"/>
  <c r="W14" i="1"/>
  <c r="B69" i="4"/>
  <c r="B34" i="4"/>
  <c r="B62" i="4"/>
  <c r="O47" i="4"/>
  <c r="AH66" i="6"/>
  <c r="AL66" i="4"/>
  <c r="AW33" i="5"/>
  <c r="AW29" i="5"/>
  <c r="AC86" i="5"/>
  <c r="AI18" i="4"/>
  <c r="AI65" i="4"/>
  <c r="AD29" i="4"/>
  <c r="AX34" i="6"/>
  <c r="B82" i="4"/>
  <c r="BI41" i="4"/>
  <c r="BI25" i="4"/>
  <c r="BI21" i="4"/>
  <c r="AP70" i="6"/>
  <c r="BU70" i="4"/>
  <c r="BW70" i="4"/>
  <c r="AG62" i="5"/>
  <c r="AM62" i="4"/>
  <c r="AI70" i="5"/>
  <c r="BB70" i="4"/>
  <c r="BD70" i="4"/>
  <c r="BI84" i="4"/>
  <c r="BI80" i="4"/>
  <c r="AC62" i="6"/>
  <c r="AV62" i="4"/>
  <c r="AX62" i="4"/>
  <c r="B23" i="4"/>
  <c r="S23" i="7"/>
  <c r="AD23" i="7"/>
  <c r="S13" i="7"/>
  <c r="AD13" i="7"/>
  <c r="B13" i="4"/>
  <c r="A25" i="5"/>
  <c r="A25" i="7"/>
  <c r="AW46" i="5"/>
  <c r="AD62" i="5"/>
  <c r="AD42" i="6"/>
  <c r="AV42" i="4"/>
  <c r="AX42" i="4"/>
  <c r="AN70" i="5"/>
  <c r="BQ70" i="4"/>
  <c r="BS70" i="4"/>
  <c r="AM99" i="5"/>
  <c r="AC105" i="6"/>
  <c r="AV100" i="4"/>
  <c r="AX100" i="4"/>
  <c r="AJ86" i="5"/>
  <c r="AK51" i="6"/>
  <c r="AD30" i="5"/>
  <c r="AD25" i="5"/>
  <c r="AW25" i="4"/>
  <c r="AY25" i="4"/>
  <c r="AC51" i="5"/>
  <c r="AB46" i="5"/>
  <c r="AB34" i="5"/>
  <c r="AB21" i="5"/>
  <c r="AA38" i="5"/>
  <c r="AR38" i="4"/>
  <c r="AT38" i="4"/>
  <c r="AA26" i="5"/>
  <c r="AR26" i="4"/>
  <c r="AT26" i="4"/>
  <c r="Z26" i="5"/>
  <c r="N26" i="4"/>
  <c r="P26" i="4"/>
  <c r="Z21" i="5"/>
  <c r="N21" i="4"/>
  <c r="P21" i="4"/>
  <c r="Z14" i="5"/>
  <c r="N14" i="4"/>
  <c r="P14" i="4"/>
  <c r="W29" i="5"/>
  <c r="S29" i="4"/>
  <c r="U29" i="4"/>
  <c r="AG29" i="5"/>
  <c r="AM29" i="4"/>
  <c r="AO29" i="4"/>
  <c r="AO48" i="5"/>
  <c r="BV48" i="4"/>
  <c r="BX48" i="4"/>
  <c r="AO25" i="5"/>
  <c r="BV25" i="4"/>
  <c r="AN29" i="5"/>
  <c r="BQ29" i="4"/>
  <c r="BS29" i="4"/>
  <c r="AN14" i="5"/>
  <c r="BQ14" i="4"/>
  <c r="BS14" i="4"/>
  <c r="AM42" i="5"/>
  <c r="BL42" i="4"/>
  <c r="BN42" i="4"/>
  <c r="AJ51" i="5"/>
  <c r="AJ33" i="5"/>
  <c r="AI42" i="5"/>
  <c r="BB42" i="4"/>
  <c r="BD42" i="4"/>
  <c r="U46" i="6"/>
  <c r="W46" i="4"/>
  <c r="Y46" i="4"/>
  <c r="U29" i="5"/>
  <c r="X29" i="4"/>
  <c r="Z29" i="4"/>
  <c r="AR42" i="6"/>
  <c r="AU29" i="5"/>
  <c r="AV51" i="6"/>
  <c r="AT51" i="5"/>
  <c r="AT33" i="5"/>
  <c r="AS51" i="5"/>
  <c r="AT46" i="6"/>
  <c r="AS88" i="6"/>
  <c r="AR88" i="5"/>
  <c r="AT88" i="5"/>
  <c r="AV88" i="6"/>
  <c r="AQ88" i="5"/>
  <c r="AV88" i="5"/>
  <c r="AR88" i="6"/>
  <c r="AB32" i="5"/>
  <c r="AC32" i="5"/>
  <c r="AD32" i="5"/>
  <c r="AE37" i="4"/>
  <c r="BW45" i="4"/>
  <c r="AE33" i="4"/>
  <c r="AE41" i="4"/>
  <c r="AD70" i="4"/>
  <c r="T39" i="4"/>
  <c r="T23" i="4"/>
  <c r="T66" i="4"/>
  <c r="BH84" i="4"/>
  <c r="BH68" i="4"/>
  <c r="BH39" i="4"/>
  <c r="BH23" i="4"/>
  <c r="T88" i="4"/>
  <c r="BC49" i="4"/>
  <c r="BC43" i="4"/>
  <c r="T69" i="4"/>
  <c r="T33" i="4"/>
  <c r="BH62" i="4"/>
  <c r="AN19" i="4"/>
  <c r="Z16" i="4"/>
  <c r="BH47" i="4"/>
  <c r="AO69" i="4"/>
  <c r="AW65" i="4"/>
  <c r="AY65" i="4"/>
  <c r="AI48" i="4"/>
  <c r="AI22" i="4"/>
  <c r="AI14" i="4"/>
  <c r="AI87" i="4"/>
  <c r="AD44" i="4"/>
  <c r="BI18" i="4"/>
  <c r="E109" i="7"/>
  <c r="W28" i="5"/>
  <c r="S28" i="4"/>
  <c r="U28" i="4"/>
  <c r="AO32" i="5"/>
  <c r="BV32" i="4"/>
  <c r="BX32" i="4"/>
  <c r="AM32" i="5"/>
  <c r="BL32" i="4"/>
  <c r="BN32" i="4"/>
  <c r="AJ32" i="5"/>
  <c r="U88" i="6"/>
  <c r="W88" i="4"/>
  <c r="Y88" i="4"/>
  <c r="AI43" i="5"/>
  <c r="BB43" i="4"/>
  <c r="BD43" i="4"/>
  <c r="Z43" i="5"/>
  <c r="N43" i="4"/>
  <c r="P43" i="4"/>
  <c r="AR39" i="5"/>
  <c r="AS39" i="5"/>
  <c r="AU39" i="5"/>
  <c r="AN39" i="5"/>
  <c r="BQ39" i="4"/>
  <c r="AO39" i="5"/>
  <c r="BV39" i="4"/>
  <c r="AA39" i="5"/>
  <c r="AR39" i="4"/>
  <c r="AT39" i="4"/>
  <c r="AU35" i="6"/>
  <c r="AV35" i="6"/>
  <c r="AR35" i="6"/>
  <c r="AI35" i="5"/>
  <c r="BB35" i="4"/>
  <c r="BD35" i="4"/>
  <c r="AJ35" i="5"/>
  <c r="AM31" i="5"/>
  <c r="BL31" i="4"/>
  <c r="BN31" i="4"/>
  <c r="AG31" i="5"/>
  <c r="AM31" i="4"/>
  <c r="AO31" i="4"/>
  <c r="W31" i="5"/>
  <c r="S31" i="4"/>
  <c r="U31" i="4"/>
  <c r="AJ80" i="5"/>
  <c r="AD80" i="5"/>
  <c r="AG80" i="5"/>
  <c r="W80" i="1"/>
  <c r="AH80" i="6"/>
  <c r="AL80" i="4"/>
  <c r="AN80" i="4"/>
  <c r="U64" i="5"/>
  <c r="X64" i="4"/>
  <c r="Z64" i="4"/>
  <c r="AK64" i="6"/>
  <c r="AN64" i="5"/>
  <c r="BQ64" i="4"/>
  <c r="BS64" i="4"/>
  <c r="AD64" i="5"/>
  <c r="AG64" i="5"/>
  <c r="AM64" i="4"/>
  <c r="U64" i="6"/>
  <c r="W64" i="4"/>
  <c r="Y64" i="4"/>
  <c r="AJ64" i="5"/>
  <c r="AC64" i="5"/>
  <c r="AW64" i="4"/>
  <c r="AY64" i="4"/>
  <c r="Z64" i="5"/>
  <c r="N64" i="4"/>
  <c r="P64" i="4"/>
  <c r="AC64" i="6"/>
  <c r="AV64" i="4"/>
  <c r="AX64" i="4"/>
  <c r="AM64" i="5"/>
  <c r="BL64" i="4"/>
  <c r="BN64" i="4"/>
  <c r="AR47" i="5"/>
  <c r="AU49" i="6"/>
  <c r="AV49" i="6"/>
  <c r="U47" i="5"/>
  <c r="X47" i="4"/>
  <c r="AI49" i="5"/>
  <c r="BB49" i="4"/>
  <c r="BD49" i="4"/>
  <c r="AM47" i="5"/>
  <c r="BL47" i="4"/>
  <c r="AN47" i="5"/>
  <c r="BQ47" i="4"/>
  <c r="BS47" i="4"/>
  <c r="AO49" i="5"/>
  <c r="BV49" i="4"/>
  <c r="BX49" i="4"/>
  <c r="AG47" i="5"/>
  <c r="AM47" i="4"/>
  <c r="AO47" i="4"/>
  <c r="AT47" i="5"/>
  <c r="AR47" i="6"/>
  <c r="W49" i="5"/>
  <c r="S49" i="4"/>
  <c r="U49" i="4"/>
  <c r="AQ47" i="5"/>
  <c r="AR49" i="6"/>
  <c r="U47" i="6"/>
  <c r="W47" i="4"/>
  <c r="Y47" i="4"/>
  <c r="AI47" i="5"/>
  <c r="BB47" i="4"/>
  <c r="BD47" i="4"/>
  <c r="W47" i="5"/>
  <c r="S47" i="4"/>
  <c r="AD47" i="5"/>
  <c r="AK47" i="6"/>
  <c r="AS49" i="5"/>
  <c r="AV47" i="6"/>
  <c r="AJ47" i="5"/>
  <c r="AM49" i="5"/>
  <c r="BL49" i="4"/>
  <c r="BN49" i="4"/>
  <c r="Z49" i="5"/>
  <c r="N49" i="4"/>
  <c r="P49" i="4"/>
  <c r="AA47" i="5"/>
  <c r="AR47" i="4"/>
  <c r="AT47" i="4"/>
  <c r="AB47" i="5"/>
  <c r="AC47" i="5"/>
  <c r="AD47" i="6"/>
  <c r="AC49" i="6"/>
  <c r="AW49" i="5"/>
  <c r="AU47" i="6"/>
  <c r="AU49" i="5"/>
  <c r="AG49" i="5"/>
  <c r="AM49" i="4"/>
  <c r="AO49" i="4"/>
  <c r="AC47" i="6"/>
  <c r="AJ47" i="6"/>
  <c r="BA47" i="4"/>
  <c r="BC47" i="4"/>
  <c r="AP49" i="6"/>
  <c r="BU49" i="4"/>
  <c r="BW49" i="4"/>
  <c r="Z47" i="5"/>
  <c r="N47" i="4"/>
  <c r="P47" i="4"/>
  <c r="AH47" i="6"/>
  <c r="AL47" i="4"/>
  <c r="AN47" i="4"/>
  <c r="Z49" i="6"/>
  <c r="M49" i="4"/>
  <c r="O49" i="4"/>
  <c r="AH49" i="6"/>
  <c r="AL49" i="4"/>
  <c r="AN49" i="4"/>
  <c r="AO40" i="5"/>
  <c r="BV40" i="4"/>
  <c r="BX40" i="4"/>
  <c r="AN40" i="5"/>
  <c r="BQ40" i="4"/>
  <c r="BS40" i="4"/>
  <c r="AG40" i="5"/>
  <c r="AM40" i="4"/>
  <c r="AO40" i="4"/>
  <c r="Z40" i="5"/>
  <c r="N40" i="4"/>
  <c r="P40" i="4"/>
  <c r="AX40" i="6"/>
  <c r="AC40" i="5"/>
  <c r="AD40" i="5"/>
  <c r="AW40" i="5"/>
  <c r="AH40" i="6"/>
  <c r="AL40" i="4"/>
  <c r="AN40" i="4"/>
  <c r="Z40" i="6"/>
  <c r="M40" i="4"/>
  <c r="AA40" i="5"/>
  <c r="AR40" i="4"/>
  <c r="AT40" i="4"/>
  <c r="AB40" i="5"/>
  <c r="AC40" i="6"/>
  <c r="AJ40" i="6"/>
  <c r="BA40" i="4"/>
  <c r="BC40" i="4"/>
  <c r="AL15" i="6"/>
  <c r="U15" i="1"/>
  <c r="AJ15" i="5"/>
  <c r="AG15" i="5"/>
  <c r="AM15" i="4"/>
  <c r="AO15" i="4"/>
  <c r="W15" i="5"/>
  <c r="S15" i="4"/>
  <c r="U15" i="4"/>
  <c r="AQ15" i="5"/>
  <c r="U15" i="6"/>
  <c r="W15" i="4"/>
  <c r="Y15" i="4"/>
  <c r="AB15" i="5"/>
  <c r="AC15" i="5"/>
  <c r="AD15" i="5"/>
  <c r="AM15" i="5"/>
  <c r="BL15" i="4"/>
  <c r="BN15" i="4"/>
  <c r="AN15" i="5"/>
  <c r="BQ15" i="4"/>
  <c r="BS15" i="4"/>
  <c r="AA15" i="5"/>
  <c r="AR15" i="4"/>
  <c r="AT15" i="4"/>
  <c r="AK15" i="6"/>
  <c r="AO15" i="5"/>
  <c r="BV15" i="4"/>
  <c r="BX15" i="4"/>
  <c r="Z15" i="5"/>
  <c r="N15" i="4"/>
  <c r="AD15" i="6"/>
  <c r="S15" i="1"/>
  <c r="U15" i="5"/>
  <c r="X15" i="4"/>
  <c r="Z15" i="4"/>
  <c r="AI15" i="5"/>
  <c r="BB15" i="4"/>
  <c r="BD15" i="4"/>
  <c r="B104" i="4"/>
  <c r="S104" i="7"/>
  <c r="AD104" i="7"/>
  <c r="AQ104" i="5"/>
  <c r="AS104" i="6"/>
  <c r="AS104" i="5"/>
  <c r="AU104" i="6"/>
  <c r="AX104" i="6"/>
  <c r="AW104" i="5"/>
  <c r="AR104" i="5"/>
  <c r="AT104" i="6"/>
  <c r="AT104" i="5"/>
  <c r="AU104" i="5"/>
  <c r="AR104" i="6"/>
  <c r="Z65" i="4"/>
  <c r="Z64" i="6"/>
  <c r="M64" i="4"/>
  <c r="O64" i="4"/>
  <c r="BN26" i="4"/>
  <c r="BN30" i="4"/>
  <c r="T50" i="4"/>
  <c r="BH33" i="4"/>
  <c r="BW24" i="4"/>
  <c r="O32" i="4"/>
  <c r="BC63" i="4"/>
  <c r="AW18" i="5"/>
  <c r="AO64" i="5"/>
  <c r="BV64" i="4"/>
  <c r="BX64" i="4"/>
  <c r="T37" i="4"/>
  <c r="AX49" i="6"/>
  <c r="A26" i="7"/>
  <c r="A26" i="5"/>
  <c r="A22" i="7"/>
  <c r="A22" i="5"/>
  <c r="AC49" i="5"/>
  <c r="B21" i="4"/>
  <c r="S21" i="7"/>
  <c r="AD21" i="7"/>
  <c r="S14" i="7"/>
  <c r="AD14" i="7"/>
  <c r="B14" i="4"/>
  <c r="AS84" i="6"/>
  <c r="AT84" i="6"/>
  <c r="U84" i="5"/>
  <c r="X84" i="4"/>
  <c r="Z84" i="4"/>
  <c r="AS84" i="5"/>
  <c r="AT84" i="5"/>
  <c r="AQ84" i="5"/>
  <c r="AJ84" i="5"/>
  <c r="AD84" i="6"/>
  <c r="AK84" i="6"/>
  <c r="AD84" i="5"/>
  <c r="AW84" i="4"/>
  <c r="AY84" i="4"/>
  <c r="AX84" i="6"/>
  <c r="AC84" i="6"/>
  <c r="AV84" i="4"/>
  <c r="AX84" i="4"/>
  <c r="AI84" i="5"/>
  <c r="BB84" i="4"/>
  <c r="BD84" i="4"/>
  <c r="AP84" i="6"/>
  <c r="BU84" i="4"/>
  <c r="BW84" i="4"/>
  <c r="Z84" i="6"/>
  <c r="M84" i="4"/>
  <c r="O84" i="4"/>
  <c r="U84" i="6"/>
  <c r="W84" i="4"/>
  <c r="AW84" i="5"/>
  <c r="AG84" i="5"/>
  <c r="AM84" i="4"/>
  <c r="AO84" i="4"/>
  <c r="AJ84" i="6"/>
  <c r="BA84" i="4"/>
  <c r="BC84" i="4"/>
  <c r="U68" i="5"/>
  <c r="X68" i="4"/>
  <c r="Z68" i="4"/>
  <c r="AN68" i="5"/>
  <c r="BQ68" i="4"/>
  <c r="BS68" i="4"/>
  <c r="AT68" i="5"/>
  <c r="U68" i="6"/>
  <c r="W68" i="4"/>
  <c r="Y68" i="4"/>
  <c r="AJ68" i="5"/>
  <c r="AD68" i="5"/>
  <c r="AX68" i="6"/>
  <c r="AC68" i="5"/>
  <c r="AM68" i="5"/>
  <c r="BL68" i="4"/>
  <c r="BN68" i="4"/>
  <c r="AH68" i="6"/>
  <c r="AL68" i="4"/>
  <c r="AN68" i="4"/>
  <c r="AB68" i="5"/>
  <c r="Z68" i="6"/>
  <c r="M68" i="4"/>
  <c r="O68" i="4"/>
  <c r="AP68" i="6"/>
  <c r="BU68" i="4"/>
  <c r="BW68" i="4"/>
  <c r="AJ68" i="6"/>
  <c r="BA68" i="4"/>
  <c r="BC68" i="4"/>
  <c r="AK68" i="6"/>
  <c r="AO68" i="5"/>
  <c r="BV68" i="4"/>
  <c r="BX68" i="4"/>
  <c r="AA68" i="5"/>
  <c r="AR68" i="4"/>
  <c r="AT68" i="4"/>
  <c r="AI68" i="5"/>
  <c r="BB68" i="4"/>
  <c r="BD68" i="4"/>
  <c r="W68" i="5"/>
  <c r="S68" i="4"/>
  <c r="U68" i="4"/>
  <c r="AT52" i="6"/>
  <c r="AT52" i="5"/>
  <c r="AN52" i="5"/>
  <c r="BQ52" i="4"/>
  <c r="BS52" i="4"/>
  <c r="W52" i="5"/>
  <c r="S52" i="4"/>
  <c r="AR52" i="6"/>
  <c r="U52" i="5"/>
  <c r="X52" i="4"/>
  <c r="Z52" i="4"/>
  <c r="AM52" i="5"/>
  <c r="BL52" i="4"/>
  <c r="BN52" i="4"/>
  <c r="AG52" i="5"/>
  <c r="AM52" i="4"/>
  <c r="AO52" i="4"/>
  <c r="AI52" i="5"/>
  <c r="BB52" i="4"/>
  <c r="BD52" i="4"/>
  <c r="AJ52" i="5"/>
  <c r="Z52" i="5"/>
  <c r="N52" i="4"/>
  <c r="P52" i="4"/>
  <c r="AD52" i="5"/>
  <c r="AK52" i="6"/>
  <c r="AD52" i="6"/>
  <c r="AA52" i="5"/>
  <c r="AR52" i="4"/>
  <c r="AT52" i="4"/>
  <c r="AB52" i="5"/>
  <c r="AC52" i="5"/>
  <c r="AQ52" i="5"/>
  <c r="AX52" i="6"/>
  <c r="AC52" i="6"/>
  <c r="AP52" i="6"/>
  <c r="BU52" i="4"/>
  <c r="BW52" i="4"/>
  <c r="U52" i="6"/>
  <c r="W52" i="4"/>
  <c r="Y52" i="4"/>
  <c r="AW52" i="5"/>
  <c r="AN44" i="5"/>
  <c r="BQ44" i="4"/>
  <c r="BS44" i="4"/>
  <c r="Z44" i="5"/>
  <c r="N44" i="4"/>
  <c r="P44" i="4"/>
  <c r="AI44" i="5"/>
  <c r="BB44" i="4"/>
  <c r="BD44" i="4"/>
  <c r="AC44" i="5"/>
  <c r="AC44" i="6"/>
  <c r="AJ44" i="6"/>
  <c r="BA44" i="4"/>
  <c r="BC44" i="4"/>
  <c r="AS22" i="6"/>
  <c r="AR22" i="5"/>
  <c r="AU22" i="6"/>
  <c r="AV22" i="6"/>
  <c r="U22" i="5"/>
  <c r="X22" i="4"/>
  <c r="AO22" i="5"/>
  <c r="BV22" i="4"/>
  <c r="BX22" i="4"/>
  <c r="AT22" i="6"/>
  <c r="AQ22" i="5"/>
  <c r="AI22" i="5"/>
  <c r="BB22" i="4"/>
  <c r="BD22" i="4"/>
  <c r="AM22" i="5"/>
  <c r="BL22" i="4"/>
  <c r="BN22" i="4"/>
  <c r="AN22" i="5"/>
  <c r="BQ22" i="4"/>
  <c r="BS22" i="4"/>
  <c r="AT22" i="5"/>
  <c r="U22" i="6"/>
  <c r="W22" i="4"/>
  <c r="Y22" i="4"/>
  <c r="AG22" i="5"/>
  <c r="AM22" i="4"/>
  <c r="AO22" i="4"/>
  <c r="Z22" i="5"/>
  <c r="N22" i="4"/>
  <c r="P22" i="4"/>
  <c r="AD22" i="6"/>
  <c r="AS22" i="5"/>
  <c r="AR22" i="6"/>
  <c r="AJ22" i="5"/>
  <c r="AB22" i="5"/>
  <c r="AC22" i="5"/>
  <c r="AD22" i="5"/>
  <c r="W22" i="5"/>
  <c r="S22" i="4"/>
  <c r="AK22" i="6"/>
  <c r="Z22" i="6"/>
  <c r="M22" i="4"/>
  <c r="O22" i="4"/>
  <c r="AJ22" i="6"/>
  <c r="BA22" i="4"/>
  <c r="AA22" i="5"/>
  <c r="AR22" i="4"/>
  <c r="AH22" i="6"/>
  <c r="AL22" i="4"/>
  <c r="AN22" i="4"/>
  <c r="AS18" i="6"/>
  <c r="U18" i="6"/>
  <c r="W18" i="4"/>
  <c r="AS18" i="5"/>
  <c r="AU18" i="6"/>
  <c r="AV18" i="6"/>
  <c r="U18" i="5"/>
  <c r="X18" i="4"/>
  <c r="Z18" i="4"/>
  <c r="AO18" i="5"/>
  <c r="BV18" i="4"/>
  <c r="BX18" i="4"/>
  <c r="AM18" i="5"/>
  <c r="BL18" i="4"/>
  <c r="BN18" i="4"/>
  <c r="AN18" i="5"/>
  <c r="BQ18" i="4"/>
  <c r="BS18" i="4"/>
  <c r="AA18" i="5"/>
  <c r="AR18" i="4"/>
  <c r="AT18" i="4"/>
  <c r="AK18" i="6"/>
  <c r="W18" i="5"/>
  <c r="S18" i="4"/>
  <c r="U18" i="4"/>
  <c r="Z18" i="5"/>
  <c r="N18" i="4"/>
  <c r="P18" i="4"/>
  <c r="AD18" i="6"/>
  <c r="AI18" i="5"/>
  <c r="BB18" i="4"/>
  <c r="BD18" i="4"/>
  <c r="AG18" i="5"/>
  <c r="AM18" i="4"/>
  <c r="AO18" i="4"/>
  <c r="Z18" i="6"/>
  <c r="M18" i="4"/>
  <c r="O18" i="4"/>
  <c r="AH18" i="6"/>
  <c r="AL18" i="4"/>
  <c r="AN18" i="4"/>
  <c r="AJ18" i="6"/>
  <c r="BA18" i="4"/>
  <c r="BC18" i="4"/>
  <c r="AJ18" i="5"/>
  <c r="AX18" i="6"/>
  <c r="AC18" i="6"/>
  <c r="AV18" i="4"/>
  <c r="AX18" i="4"/>
  <c r="S100" i="7"/>
  <c r="AD100" i="7"/>
  <c r="B100" i="4"/>
  <c r="AX64" i="6"/>
  <c r="Z84" i="5"/>
  <c r="N84" i="4"/>
  <c r="P84" i="4"/>
  <c r="AW44" i="5"/>
  <c r="AC15" i="6"/>
  <c r="AO84" i="5"/>
  <c r="BV84" i="4"/>
  <c r="BX84" i="4"/>
  <c r="AP80" i="6"/>
  <c r="BU80" i="4"/>
  <c r="BW80" i="4"/>
  <c r="AI64" i="5"/>
  <c r="BB64" i="4"/>
  <c r="BD64" i="4"/>
  <c r="A99" i="6"/>
  <c r="Z80" i="5"/>
  <c r="N80" i="4"/>
  <c r="P80" i="4"/>
  <c r="W84" i="5"/>
  <c r="S84" i="4"/>
  <c r="U84" i="4"/>
  <c r="AH44" i="6"/>
  <c r="AL44" i="4"/>
  <c r="AN44" i="4"/>
  <c r="W15" i="1"/>
  <c r="AN51" i="4"/>
  <c r="AH84" i="6"/>
  <c r="AL84" i="4"/>
  <c r="AN13" i="4"/>
  <c r="AP64" i="6"/>
  <c r="BU64" i="4"/>
  <c r="BW64" i="4"/>
  <c r="AW22" i="5"/>
  <c r="AN41" i="4"/>
  <c r="BH21" i="4"/>
  <c r="BH50" i="4"/>
  <c r="AJ52" i="6"/>
  <c r="BA52" i="4"/>
  <c r="BC52" i="4"/>
  <c r="T49" i="4"/>
  <c r="T17" i="4"/>
  <c r="AH52" i="6"/>
  <c r="AL52" i="4"/>
  <c r="AN52" i="4"/>
  <c r="BW20" i="4"/>
  <c r="BH25" i="4"/>
  <c r="AI20" i="4"/>
  <c r="AI67" i="4"/>
  <c r="AD15" i="4"/>
  <c r="U70" i="4"/>
  <c r="C139" i="9"/>
  <c r="C9" i="9"/>
  <c r="AM109" i="7"/>
  <c r="S70" i="7"/>
  <c r="AD70" i="7"/>
  <c r="B70" i="4"/>
  <c r="S68" i="7"/>
  <c r="AD68" i="7"/>
  <c r="B68" i="4"/>
  <c r="B66" i="4"/>
  <c r="S66" i="7"/>
  <c r="AD66" i="7"/>
  <c r="M109" i="1"/>
  <c r="E109" i="1"/>
  <c r="A88" i="6"/>
  <c r="A88" i="7"/>
  <c r="A84" i="7"/>
  <c r="A84" i="6"/>
  <c r="A69" i="6"/>
  <c r="A69" i="7"/>
  <c r="A65" i="6"/>
  <c r="A65" i="5"/>
  <c r="AA49" i="5"/>
  <c r="AR49" i="4"/>
  <c r="AT49" i="4"/>
  <c r="AO52" i="5"/>
  <c r="BV52" i="4"/>
  <c r="BX52" i="4"/>
  <c r="AO47" i="5"/>
  <c r="BV47" i="4"/>
  <c r="BX47" i="4"/>
  <c r="AM40" i="5"/>
  <c r="BL40" i="4"/>
  <c r="BN40" i="4"/>
  <c r="AR84" i="6"/>
  <c r="AR64" i="6"/>
  <c r="AR18" i="6"/>
  <c r="AR100" i="5"/>
  <c r="AT100" i="6"/>
  <c r="AU100" i="6"/>
  <c r="AT100" i="5"/>
  <c r="AV100" i="6"/>
  <c r="AU100" i="5"/>
  <c r="AQ100" i="5"/>
  <c r="AS100" i="5"/>
  <c r="AR100" i="6"/>
  <c r="AX100" i="6"/>
  <c r="AW100" i="5"/>
  <c r="AS100" i="6"/>
  <c r="C105" i="1"/>
  <c r="AM100" i="5"/>
  <c r="BL100" i="4"/>
  <c r="BN100" i="4"/>
  <c r="BH13" i="4"/>
  <c r="S80" i="1"/>
  <c r="Z44" i="6"/>
  <c r="M44" i="4"/>
  <c r="O44" i="4"/>
  <c r="AH15" i="6"/>
  <c r="AL15" i="4"/>
  <c r="AN15" i="4"/>
  <c r="AP15" i="6"/>
  <c r="BU15" i="4"/>
  <c r="BW15" i="4"/>
  <c r="AN50" i="4"/>
  <c r="W64" i="5"/>
  <c r="S64" i="4"/>
  <c r="U64" i="4"/>
  <c r="AH64" i="6"/>
  <c r="AL64" i="4"/>
  <c r="AN64" i="4"/>
  <c r="AN21" i="4"/>
  <c r="AN33" i="4"/>
  <c r="BH49" i="4"/>
  <c r="BH64" i="4"/>
  <c r="AP40" i="6"/>
  <c r="BU40" i="4"/>
  <c r="BW40" i="4"/>
  <c r="BH37" i="4"/>
  <c r="Z52" i="6"/>
  <c r="M52" i="4"/>
  <c r="O52" i="4"/>
  <c r="AJ40" i="4"/>
  <c r="AC68" i="6"/>
  <c r="AV68" i="4"/>
  <c r="AX68" i="4"/>
  <c r="AP47" i="6"/>
  <c r="BU47" i="4"/>
  <c r="BW47" i="4"/>
  <c r="AE39" i="4"/>
  <c r="AX22" i="6"/>
  <c r="C55" i="9"/>
  <c r="C13" i="9"/>
  <c r="Z109" i="7"/>
  <c r="AW47" i="5"/>
  <c r="AD18" i="5"/>
  <c r="AB49" i="5"/>
  <c r="BD63" i="4"/>
  <c r="AT65" i="4"/>
  <c r="AN37" i="4"/>
  <c r="AN17" i="4"/>
  <c r="Z30" i="4"/>
  <c r="BH17" i="4"/>
  <c r="BC16" i="4"/>
  <c r="O67" i="4"/>
  <c r="T64" i="4"/>
  <c r="T41" i="4"/>
  <c r="O36" i="4"/>
  <c r="O16" i="4"/>
  <c r="BC67" i="4"/>
  <c r="AJ24" i="4"/>
  <c r="AJ32" i="4"/>
  <c r="AJ36" i="4"/>
  <c r="BX67" i="4"/>
  <c r="BD67" i="4"/>
  <c r="AI32" i="4"/>
  <c r="AD19" i="4"/>
  <c r="J109" i="7"/>
  <c r="F109" i="7"/>
  <c r="S80" i="7"/>
  <c r="AD80" i="7"/>
  <c r="B80" i="4"/>
  <c r="G109" i="7"/>
  <c r="AH109" i="7"/>
  <c r="C101" i="9"/>
  <c r="C15" i="9"/>
  <c r="V109" i="7"/>
  <c r="AE15" i="4"/>
  <c r="P63" i="4"/>
  <c r="BW63" i="4"/>
  <c r="BN65" i="4"/>
  <c r="AV69" i="4"/>
  <c r="AX69" i="4"/>
  <c r="AN29" i="4"/>
  <c r="BW67" i="4"/>
  <c r="O24" i="4"/>
  <c r="P16" i="4"/>
  <c r="AJ28" i="4"/>
  <c r="AW81" i="4"/>
  <c r="AY81" i="4"/>
  <c r="P32" i="4"/>
  <c r="AJ20" i="4"/>
  <c r="AJ16" i="4"/>
  <c r="BX63" i="4"/>
  <c r="AE23" i="4"/>
  <c r="BO71" i="4"/>
  <c r="AU71" i="4"/>
  <c r="BI52" i="4"/>
  <c r="BE53" i="4"/>
  <c r="AK53" i="4"/>
  <c r="BT53" i="4"/>
  <c r="S36" i="7"/>
  <c r="AD36" i="7"/>
  <c r="B36" i="4"/>
  <c r="A49" i="5"/>
  <c r="A47" i="7"/>
  <c r="A43" i="7"/>
  <c r="A43" i="5"/>
  <c r="O48" i="4"/>
  <c r="BW48" i="4"/>
  <c r="BX79" i="4"/>
  <c r="BS27" i="4"/>
  <c r="AI49" i="4"/>
  <c r="AI36" i="4"/>
  <c r="AI28" i="4"/>
  <c r="BE105" i="4"/>
  <c r="AU105" i="4"/>
  <c r="BI48" i="4"/>
  <c r="AW103" i="4"/>
  <c r="AY103" i="4"/>
  <c r="AW35" i="4"/>
  <c r="AY35" i="4"/>
  <c r="AR38" i="6"/>
  <c r="AU67" i="5"/>
  <c r="U67" i="6"/>
  <c r="W67" i="4"/>
  <c r="Y67" i="4"/>
  <c r="AS63" i="5"/>
  <c r="AT63" i="5"/>
  <c r="AU43" i="6"/>
  <c r="AV43" i="6"/>
  <c r="U43" i="6"/>
  <c r="W43" i="4"/>
  <c r="Y43" i="4"/>
  <c r="AN43" i="5"/>
  <c r="BQ43" i="4"/>
  <c r="BS43" i="4"/>
  <c r="W43" i="5"/>
  <c r="S43" i="4"/>
  <c r="U43" i="4"/>
  <c r="AQ43" i="5"/>
  <c r="U43" i="5"/>
  <c r="X43" i="4"/>
  <c r="Z43" i="4"/>
  <c r="AM43" i="5"/>
  <c r="BL43" i="4"/>
  <c r="BN43" i="4"/>
  <c r="AG43" i="5"/>
  <c r="AM43" i="4"/>
  <c r="AO43" i="4"/>
  <c r="AS25" i="6"/>
  <c r="AT25" i="5"/>
  <c r="AU25" i="5"/>
  <c r="AR25" i="6"/>
  <c r="AJ25" i="5"/>
  <c r="AM25" i="5"/>
  <c r="BL25" i="4"/>
  <c r="BN25" i="4"/>
  <c r="AN25" i="5"/>
  <c r="BQ25" i="4"/>
  <c r="BS25" i="4"/>
  <c r="W25" i="5"/>
  <c r="S25" i="4"/>
  <c r="U25" i="4"/>
  <c r="AS25" i="5"/>
  <c r="U25" i="6"/>
  <c r="W25" i="4"/>
  <c r="Y25" i="4"/>
  <c r="AG25" i="5"/>
  <c r="AM25" i="4"/>
  <c r="AO25" i="4"/>
  <c r="AS21" i="6"/>
  <c r="AT21" i="6"/>
  <c r="AQ21" i="5"/>
  <c r="AI21" i="5"/>
  <c r="BB21" i="4"/>
  <c r="BD21" i="4"/>
  <c r="AM21" i="5"/>
  <c r="BL21" i="4"/>
  <c r="BN21" i="4"/>
  <c r="AN21" i="5"/>
  <c r="BQ21" i="4"/>
  <c r="BS21" i="4"/>
  <c r="AR21" i="6"/>
  <c r="AJ21" i="5"/>
  <c r="AG21" i="5"/>
  <c r="AM21" i="4"/>
  <c r="AO21" i="4"/>
  <c r="W21" i="5"/>
  <c r="S21" i="4"/>
  <c r="U21" i="4"/>
  <c r="AQ14" i="5"/>
  <c r="AR14" i="6"/>
  <c r="AU99" i="5"/>
  <c r="AQ99" i="5"/>
  <c r="T48" i="4"/>
  <c r="BH48" i="4"/>
  <c r="T21" i="4"/>
  <c r="AE19" i="4"/>
  <c r="Z19" i="4"/>
  <c r="AX23" i="4"/>
  <c r="AO65" i="4"/>
  <c r="AE81" i="4"/>
  <c r="AI16" i="4"/>
  <c r="AI63" i="4"/>
  <c r="AD85" i="4"/>
  <c r="AD39" i="4"/>
  <c r="AD23" i="4"/>
  <c r="BD79" i="4"/>
  <c r="P109" i="7"/>
  <c r="H109" i="7"/>
  <c r="Z47" i="4"/>
  <c r="AD83" i="4"/>
  <c r="AJ50" i="5"/>
  <c r="U50" i="6"/>
  <c r="W50" i="4"/>
  <c r="Y50" i="4"/>
  <c r="AT86" i="5"/>
  <c r="U86" i="6"/>
  <c r="W86" i="4"/>
  <c r="Y86" i="4"/>
  <c r="AR86" i="5"/>
  <c r="AU86" i="5"/>
  <c r="AQ86" i="5"/>
  <c r="AS38" i="6"/>
  <c r="AU38" i="6"/>
  <c r="AT38" i="5"/>
  <c r="AV38" i="6"/>
  <c r="U38" i="6"/>
  <c r="W38" i="4"/>
  <c r="Y38" i="4"/>
  <c r="AM38" i="5"/>
  <c r="BL38" i="4"/>
  <c r="BN38" i="4"/>
  <c r="AG38" i="5"/>
  <c r="AM38" i="4"/>
  <c r="AO38" i="4"/>
  <c r="W38" i="5"/>
  <c r="S38" i="4"/>
  <c r="U38" i="4"/>
  <c r="U38" i="5"/>
  <c r="X38" i="4"/>
  <c r="Z38" i="4"/>
  <c r="AS34" i="6"/>
  <c r="AJ34" i="5"/>
  <c r="AN34" i="5"/>
  <c r="BQ34" i="4"/>
  <c r="BS34" i="4"/>
  <c r="AU34" i="6"/>
  <c r="AV34" i="6"/>
  <c r="U34" i="6"/>
  <c r="W34" i="4"/>
  <c r="Y34" i="4"/>
  <c r="AM34" i="5"/>
  <c r="BL34" i="4"/>
  <c r="BN34" i="4"/>
  <c r="AG34" i="5"/>
  <c r="AM34" i="4"/>
  <c r="AO34" i="4"/>
  <c r="W34" i="5"/>
  <c r="S34" i="4"/>
  <c r="U34" i="4"/>
  <c r="AR31" i="5"/>
  <c r="AS31" i="5"/>
  <c r="AT31" i="5"/>
  <c r="AI31" i="5"/>
  <c r="BB31" i="4"/>
  <c r="BD31" i="4"/>
  <c r="AO31" i="5"/>
  <c r="BV31" i="4"/>
  <c r="BX31" i="4"/>
  <c r="AU31" i="5"/>
  <c r="AR31" i="6"/>
  <c r="AJ31" i="5"/>
  <c r="AN31" i="5"/>
  <c r="BQ31" i="4"/>
  <c r="BS31" i="4"/>
  <c r="U47" i="4"/>
  <c r="AR34" i="6"/>
  <c r="AQ38" i="5"/>
  <c r="AV67" i="6"/>
  <c r="AV31" i="6"/>
  <c r="AV25" i="6"/>
  <c r="AT99" i="5"/>
  <c r="AT43" i="5"/>
  <c r="AU67" i="6"/>
  <c r="AS21" i="5"/>
  <c r="AT25" i="6"/>
  <c r="AR14" i="5"/>
  <c r="AS41" i="6"/>
  <c r="AR41" i="5"/>
  <c r="AT41" i="6"/>
  <c r="AU41" i="5"/>
  <c r="AR41" i="6"/>
  <c r="AI41" i="5"/>
  <c r="BB41" i="4"/>
  <c r="AS41" i="5"/>
  <c r="AT41" i="5"/>
  <c r="AJ41" i="5"/>
  <c r="AO41" i="5"/>
  <c r="BV41" i="4"/>
  <c r="BX41" i="4"/>
  <c r="AS37" i="6"/>
  <c r="U37" i="5"/>
  <c r="X37" i="4"/>
  <c r="Z37" i="4"/>
  <c r="AU37" i="5"/>
  <c r="AQ37" i="5"/>
  <c r="AR37" i="6"/>
  <c r="AI37" i="5"/>
  <c r="BB37" i="4"/>
  <c r="BD37" i="4"/>
  <c r="AO37" i="5"/>
  <c r="BV37" i="4"/>
  <c r="BX37" i="4"/>
  <c r="AU27" i="6"/>
  <c r="AV27" i="6"/>
  <c r="AQ27" i="5"/>
  <c r="U27" i="5"/>
  <c r="X27" i="4"/>
  <c r="Z27" i="4"/>
  <c r="AI27" i="5"/>
  <c r="BB27" i="4"/>
  <c r="BD27" i="4"/>
  <c r="AO27" i="5"/>
  <c r="BV27" i="4"/>
  <c r="BX27" i="4"/>
  <c r="AT88" i="6"/>
  <c r="AT65" i="6"/>
  <c r="AT45" i="6"/>
  <c r="AR45" i="5"/>
  <c r="AP109" i="7"/>
  <c r="AY16" i="4"/>
  <c r="AI13" i="4"/>
  <c r="U79" i="4"/>
  <c r="U87" i="4"/>
  <c r="BC69" i="4"/>
  <c r="BW69" i="4"/>
  <c r="BD33" i="4"/>
  <c r="BW25" i="4"/>
  <c r="BD29" i="4"/>
  <c r="BX29" i="4"/>
  <c r="AN30" i="4"/>
  <c r="T51" i="4"/>
  <c r="T38" i="4"/>
  <c r="T22" i="4"/>
  <c r="AI37" i="4"/>
  <c r="BH83" i="4"/>
  <c r="BH51" i="4"/>
  <c r="BH14" i="4"/>
  <c r="BH65" i="4"/>
  <c r="BH34" i="4"/>
  <c r="T46" i="4"/>
  <c r="AE24" i="4"/>
  <c r="C53" i="7"/>
  <c r="C53" i="9"/>
  <c r="S35" i="7"/>
  <c r="AD35" i="7"/>
  <c r="Z39" i="4"/>
  <c r="AT85" i="4"/>
  <c r="AE79" i="4"/>
  <c r="AI29" i="4"/>
  <c r="AD20" i="4"/>
  <c r="AJ99" i="4"/>
  <c r="B99" i="4"/>
  <c r="AJ97" i="4"/>
  <c r="B83" i="4"/>
  <c r="AT81" i="4"/>
  <c r="BI87" i="4"/>
  <c r="BI83" i="4"/>
  <c r="BI79" i="4"/>
  <c r="S103" i="7"/>
  <c r="AD103" i="7"/>
  <c r="S64" i="7"/>
  <c r="AD64" i="7"/>
  <c r="S48" i="7"/>
  <c r="AD48" i="7"/>
  <c r="B39" i="4"/>
  <c r="S29" i="7"/>
  <c r="AD29" i="7"/>
  <c r="B50" i="4"/>
  <c r="BX43" i="4"/>
  <c r="C209" i="9"/>
  <c r="AS109" i="7"/>
  <c r="AN43" i="4"/>
  <c r="AE63" i="4"/>
  <c r="U51" i="4"/>
  <c r="AO79" i="4"/>
  <c r="BX85" i="4"/>
  <c r="AN83" i="4"/>
  <c r="AO87" i="4"/>
  <c r="BX69" i="4"/>
  <c r="AJ69" i="4"/>
  <c r="BD69" i="4"/>
  <c r="BW21" i="4"/>
  <c r="BC37" i="4"/>
  <c r="BW17" i="4"/>
  <c r="O17" i="4"/>
  <c r="BC41" i="4"/>
  <c r="O41" i="4"/>
  <c r="T44" i="4"/>
  <c r="T30" i="4"/>
  <c r="T14" i="4"/>
  <c r="BH38" i="4"/>
  <c r="AN45" i="4"/>
  <c r="AD28" i="4"/>
  <c r="T87" i="4"/>
  <c r="BH43" i="4"/>
  <c r="O85" i="4"/>
  <c r="BH52" i="4"/>
  <c r="BH26" i="4"/>
  <c r="BW81" i="4"/>
  <c r="AE28" i="4"/>
  <c r="AE32" i="4"/>
  <c r="U52" i="4"/>
  <c r="BD81" i="4"/>
  <c r="P81" i="4"/>
  <c r="Z85" i="4"/>
  <c r="AN109" i="7"/>
  <c r="AT19" i="4"/>
  <c r="BN39" i="4"/>
  <c r="O81" i="4"/>
  <c r="AD79" i="4"/>
  <c r="AD24" i="4"/>
  <c r="AO83" i="4"/>
  <c r="K109" i="7"/>
  <c r="AQ109" i="7"/>
  <c r="AE83" i="4"/>
  <c r="BC85" i="4"/>
  <c r="BW85" i="4"/>
  <c r="AE87" i="4"/>
  <c r="U83" i="4"/>
  <c r="O69" i="4"/>
  <c r="BD17" i="4"/>
  <c r="BC21" i="4"/>
  <c r="AJ37" i="4"/>
  <c r="O37" i="4"/>
  <c r="BC17" i="4"/>
  <c r="P33" i="4"/>
  <c r="AJ41" i="4"/>
  <c r="AN34" i="4"/>
  <c r="AN42" i="4"/>
  <c r="T42" i="4"/>
  <c r="T26" i="4"/>
  <c r="BH22" i="4"/>
  <c r="BH87" i="4"/>
  <c r="BH18" i="4"/>
  <c r="T65" i="4"/>
  <c r="AE36" i="4"/>
  <c r="AE40" i="4"/>
  <c r="BS24" i="4"/>
  <c r="BN81" i="4"/>
  <c r="BN85" i="4"/>
  <c r="S25" i="7"/>
  <c r="AD25" i="7"/>
  <c r="T52" i="4"/>
  <c r="T43" i="4"/>
  <c r="AT31" i="4"/>
  <c r="AI41" i="4"/>
  <c r="AD67" i="4"/>
  <c r="BD85" i="4"/>
  <c r="BI50" i="4"/>
  <c r="AP105" i="4"/>
  <c r="AF105" i="4"/>
  <c r="AA105" i="4"/>
  <c r="V71" i="4"/>
  <c r="BJ71" i="4"/>
  <c r="BT71" i="4"/>
  <c r="G71" i="4"/>
  <c r="G53" i="4"/>
  <c r="Y84" i="4"/>
  <c r="BI62" i="4"/>
  <c r="AJ101" i="4"/>
  <c r="AE98" i="4"/>
  <c r="AE101" i="4"/>
  <c r="A81" i="7"/>
  <c r="A81" i="5"/>
  <c r="A81" i="6"/>
  <c r="BC66" i="4"/>
  <c r="O66" i="4"/>
  <c r="O35" i="4"/>
  <c r="AN32" i="4"/>
  <c r="AE26" i="4"/>
  <c r="AT17" i="4"/>
  <c r="T36" i="4"/>
  <c r="U67" i="4"/>
  <c r="AI40" i="4"/>
  <c r="AD42" i="4"/>
  <c r="AD34" i="4"/>
  <c r="AJ103" i="4"/>
  <c r="AE102" i="4"/>
  <c r="AE100" i="4"/>
  <c r="AE99" i="4"/>
  <c r="AE97" i="4"/>
  <c r="BI65" i="4"/>
  <c r="BI33" i="4"/>
  <c r="AE27" i="4"/>
  <c r="B52" i="4"/>
  <c r="S52" i="7"/>
  <c r="AD52" i="7"/>
  <c r="U42" i="4"/>
  <c r="U37" i="4"/>
  <c r="U32" i="4"/>
  <c r="U14" i="4"/>
  <c r="BX34" i="4"/>
  <c r="BN37" i="4"/>
  <c r="BN28" i="4"/>
  <c r="BD39" i="4"/>
  <c r="BD34" i="4"/>
  <c r="AF71" i="4"/>
  <c r="Q53" i="4"/>
  <c r="BD66" i="4"/>
  <c r="BI68" i="4"/>
  <c r="BI64" i="4"/>
  <c r="BI29" i="4"/>
  <c r="AE68" i="4"/>
  <c r="BS67" i="4"/>
  <c r="BX51" i="4"/>
  <c r="Z86" i="4"/>
  <c r="AO68" i="4"/>
  <c r="AI66" i="4"/>
  <c r="AD65" i="4"/>
  <c r="Y69" i="4"/>
  <c r="AD38" i="4"/>
  <c r="AD30" i="4"/>
  <c r="G105" i="4"/>
  <c r="AP71" i="4"/>
  <c r="BI63" i="4"/>
  <c r="BI37" i="4"/>
  <c r="BI26" i="4"/>
  <c r="B31" i="4"/>
  <c r="S31" i="7"/>
  <c r="AD31" i="7"/>
  <c r="BS48" i="4"/>
  <c r="BI39" i="4"/>
  <c r="BI31" i="4"/>
  <c r="BI23" i="4"/>
  <c r="Y45" i="4"/>
  <c r="BD19" i="4"/>
  <c r="Y29" i="4"/>
  <c r="Q105" i="4"/>
  <c r="AT35" i="4"/>
  <c r="AO64" i="4"/>
  <c r="AT22" i="4"/>
  <c r="AO42" i="4"/>
  <c r="AO33" i="4"/>
  <c r="BX26" i="4"/>
  <c r="BX17" i="4"/>
  <c r="BD26" i="4"/>
  <c r="BD16" i="4"/>
  <c r="AD61" i="4"/>
  <c r="AJ104" i="4"/>
  <c r="AE70" i="4"/>
  <c r="Z51" i="4"/>
  <c r="AO87" i="6"/>
  <c r="BP87" i="4"/>
  <c r="BR87" i="4"/>
  <c r="AN87" i="5"/>
  <c r="BQ87" i="4"/>
  <c r="BS87" i="4"/>
  <c r="AL87" i="6"/>
  <c r="AK87" i="5"/>
  <c r="AS81" i="6"/>
  <c r="AL81" i="6"/>
  <c r="AK81" i="5"/>
  <c r="AO81" i="6"/>
  <c r="AN81" i="5"/>
  <c r="BQ81" i="4"/>
  <c r="BS81" i="4"/>
  <c r="AK70" i="5"/>
  <c r="AL70" i="6"/>
  <c r="W66" i="5"/>
  <c r="S66" i="4"/>
  <c r="AL66" i="6"/>
  <c r="AK66" i="5"/>
  <c r="AK63" i="5"/>
  <c r="AL63" i="6"/>
  <c r="AK44" i="5"/>
  <c r="AL44" i="6"/>
  <c r="AK36" i="5"/>
  <c r="AL36" i="6"/>
  <c r="AK28" i="5"/>
  <c r="AL28" i="6"/>
  <c r="AK20" i="5"/>
  <c r="AL20" i="6"/>
  <c r="AS14" i="6"/>
  <c r="AL14" i="6"/>
  <c r="AK14" i="5"/>
  <c r="AL104" i="6"/>
  <c r="AK104" i="5"/>
  <c r="AK100" i="5"/>
  <c r="AL100" i="6"/>
  <c r="AW101" i="4"/>
  <c r="AY101" i="4"/>
  <c r="AJ105" i="6"/>
  <c r="D194" i="9"/>
  <c r="G194" i="9"/>
  <c r="K194" i="9"/>
  <c r="AJ70" i="5"/>
  <c r="AJ66" i="5"/>
  <c r="AJ81" i="5"/>
  <c r="AK14" i="6"/>
  <c r="AK63" i="6"/>
  <c r="AD28" i="5"/>
  <c r="AB44" i="5"/>
  <c r="AB14" i="5"/>
  <c r="P51" i="4"/>
  <c r="P17" i="4"/>
  <c r="U22" i="4"/>
  <c r="U13" i="4"/>
  <c r="AG28" i="5"/>
  <c r="AM28" i="4"/>
  <c r="AO28" i="4"/>
  <c r="AO19" i="4"/>
  <c r="BX50" i="4"/>
  <c r="BX25" i="4"/>
  <c r="BX16" i="4"/>
  <c r="BS39" i="4"/>
  <c r="AM44" i="5"/>
  <c r="BL44" i="4"/>
  <c r="BN44" i="4"/>
  <c r="BN27" i="4"/>
  <c r="AM14" i="5"/>
  <c r="BL14" i="4"/>
  <c r="BN14" i="4"/>
  <c r="AJ44" i="5"/>
  <c r="U44" i="6"/>
  <c r="W44" i="4"/>
  <c r="Y44" i="4"/>
  <c r="Y65" i="4"/>
  <c r="U87" i="6"/>
  <c r="W87" i="4"/>
  <c r="Y87" i="4"/>
  <c r="AE104" i="4"/>
  <c r="AJ83" i="4"/>
  <c r="AJ29" i="4"/>
  <c r="AJ21" i="4"/>
  <c r="U50" i="5"/>
  <c r="X50" i="4"/>
  <c r="Z50" i="4"/>
  <c r="AK50" i="5"/>
  <c r="AL50" i="6"/>
  <c r="U28" i="5"/>
  <c r="X28" i="4"/>
  <c r="Z28" i="4"/>
  <c r="U14" i="5"/>
  <c r="X14" i="4"/>
  <c r="Z14" i="4"/>
  <c r="U63" i="5"/>
  <c r="X63" i="4"/>
  <c r="Z63" i="4"/>
  <c r="AR66" i="6"/>
  <c r="AQ70" i="5"/>
  <c r="AQ63" i="5"/>
  <c r="AU66" i="5"/>
  <c r="AU44" i="5"/>
  <c r="AU14" i="5"/>
  <c r="AV63" i="6"/>
  <c r="AU87" i="6"/>
  <c r="AS81" i="5"/>
  <c r="AS14" i="5"/>
  <c r="AT85" i="6"/>
  <c r="AW85" i="6"/>
  <c r="AT70" i="6"/>
  <c r="AT42" i="6"/>
  <c r="AT34" i="6"/>
  <c r="AT26" i="6"/>
  <c r="AT18" i="6"/>
  <c r="AR42" i="5"/>
  <c r="AR37" i="5"/>
  <c r="AR26" i="5"/>
  <c r="AR21" i="5"/>
  <c r="AO86" i="6"/>
  <c r="BP86" i="4"/>
  <c r="BR86" i="4"/>
  <c r="AN86" i="5"/>
  <c r="BQ86" i="4"/>
  <c r="BS86" i="4"/>
  <c r="AL86" i="6"/>
  <c r="AK86" i="5"/>
  <c r="AN84" i="5"/>
  <c r="BQ84" i="4"/>
  <c r="BS84" i="4"/>
  <c r="AL84" i="6"/>
  <c r="AK84" i="5"/>
  <c r="AO84" i="6"/>
  <c r="BP84" i="4"/>
  <c r="BR84" i="4"/>
  <c r="AS80" i="6"/>
  <c r="AN80" i="5"/>
  <c r="BQ80" i="4"/>
  <c r="BS80" i="4"/>
  <c r="AO80" i="6"/>
  <c r="BP80" i="4"/>
  <c r="BR80" i="4"/>
  <c r="AL80" i="6"/>
  <c r="AK80" i="5"/>
  <c r="AL69" i="6"/>
  <c r="AK69" i="5"/>
  <c r="AS62" i="6"/>
  <c r="AK62" i="5"/>
  <c r="AL62" i="6"/>
  <c r="AL51" i="6"/>
  <c r="AK51" i="5"/>
  <c r="AL46" i="6"/>
  <c r="AK46" i="5"/>
  <c r="AL43" i="6"/>
  <c r="AK43" i="5"/>
  <c r="AK41" i="5"/>
  <c r="AL41" i="6"/>
  <c r="AK38" i="5"/>
  <c r="AL38" i="6"/>
  <c r="AL35" i="6"/>
  <c r="AK35" i="5"/>
  <c r="AL33" i="6"/>
  <c r="AK33" i="5"/>
  <c r="AL30" i="6"/>
  <c r="AK30" i="5"/>
  <c r="AL27" i="6"/>
  <c r="AK27" i="5"/>
  <c r="AL25" i="6"/>
  <c r="AK25" i="5"/>
  <c r="AK22" i="5"/>
  <c r="AL22" i="6"/>
  <c r="AL19" i="6"/>
  <c r="AK19" i="5"/>
  <c r="AK17" i="5"/>
  <c r="AL17" i="6"/>
  <c r="AS13" i="6"/>
  <c r="AK13" i="5"/>
  <c r="AL13" i="6"/>
  <c r="AN13" i="5"/>
  <c r="BQ13" i="4"/>
  <c r="BS13" i="4"/>
  <c r="AL103" i="6"/>
  <c r="AK103" i="5"/>
  <c r="AL99" i="6"/>
  <c r="AK99" i="5"/>
  <c r="AK44" i="6"/>
  <c r="AK70" i="6"/>
  <c r="AK66" i="6"/>
  <c r="AK81" i="6"/>
  <c r="AD44" i="5"/>
  <c r="AD14" i="5"/>
  <c r="AW14" i="4"/>
  <c r="AY14" i="4"/>
  <c r="AA28" i="5"/>
  <c r="AR28" i="4"/>
  <c r="AT28" i="4"/>
  <c r="W44" i="5"/>
  <c r="S44" i="4"/>
  <c r="U44" i="4"/>
  <c r="AG44" i="5"/>
  <c r="AM44" i="4"/>
  <c r="AO44" i="4"/>
  <c r="AG14" i="5"/>
  <c r="AM14" i="4"/>
  <c r="AO14" i="4"/>
  <c r="AO28" i="5"/>
  <c r="BV28" i="4"/>
  <c r="BX28" i="4"/>
  <c r="AI28" i="5"/>
  <c r="BB28" i="4"/>
  <c r="BD28" i="4"/>
  <c r="AI14" i="5"/>
  <c r="BB14" i="4"/>
  <c r="Y19" i="4"/>
  <c r="U81" i="6"/>
  <c r="W81" i="4"/>
  <c r="Y81" i="4"/>
  <c r="AJ102" i="4"/>
  <c r="AJ66" i="4"/>
  <c r="AL49" i="6"/>
  <c r="AK49" i="5"/>
  <c r="Z45" i="4"/>
  <c r="Z41" i="4"/>
  <c r="Z35" i="4"/>
  <c r="Z31" i="4"/>
  <c r="Z22" i="4"/>
  <c r="U70" i="5"/>
  <c r="X70" i="4"/>
  <c r="Z70" i="4"/>
  <c r="U66" i="5"/>
  <c r="X66" i="4"/>
  <c r="Z66" i="4"/>
  <c r="AU81" i="5"/>
  <c r="AU63" i="5"/>
  <c r="AV81" i="6"/>
  <c r="AT66" i="5"/>
  <c r="AT14" i="5"/>
  <c r="AU66" i="6"/>
  <c r="AS70" i="5"/>
  <c r="AT49" i="6"/>
  <c r="AR85" i="5"/>
  <c r="AR18" i="5"/>
  <c r="AO83" i="6"/>
  <c r="AN83" i="5"/>
  <c r="BQ83" i="4"/>
  <c r="BS83" i="4"/>
  <c r="AL83" i="6"/>
  <c r="AK83" i="5"/>
  <c r="AL79" i="6"/>
  <c r="AN79" i="5"/>
  <c r="AO79" i="6"/>
  <c r="AK79" i="5"/>
  <c r="AK68" i="5"/>
  <c r="AL68" i="6"/>
  <c r="AL65" i="6"/>
  <c r="AK65" i="5"/>
  <c r="AR61" i="5"/>
  <c r="V61" i="5"/>
  <c r="AL61" i="6"/>
  <c r="AK61" i="5"/>
  <c r="AK48" i="5"/>
  <c r="AL48" i="6"/>
  <c r="AK40" i="5"/>
  <c r="AL40" i="6"/>
  <c r="AK32" i="5"/>
  <c r="AL32" i="6"/>
  <c r="AK24" i="5"/>
  <c r="AL24" i="6"/>
  <c r="AK16" i="5"/>
  <c r="AL16" i="6"/>
  <c r="AK102" i="5"/>
  <c r="AL102" i="6"/>
  <c r="AK98" i="5"/>
  <c r="AL98" i="6"/>
  <c r="C192" i="9"/>
  <c r="AD44" i="6"/>
  <c r="AV44" i="4"/>
  <c r="AX44" i="4"/>
  <c r="AD87" i="6"/>
  <c r="AV87" i="4"/>
  <c r="AX87" i="4"/>
  <c r="AJ87" i="5"/>
  <c r="AK20" i="6"/>
  <c r="AC28" i="5"/>
  <c r="AA44" i="5"/>
  <c r="AR44" i="4"/>
  <c r="AT44" i="4"/>
  <c r="AA14" i="5"/>
  <c r="AR14" i="4"/>
  <c r="AT14" i="4"/>
  <c r="Z28" i="5"/>
  <c r="N28" i="4"/>
  <c r="P28" i="4"/>
  <c r="AO44" i="5"/>
  <c r="BV44" i="4"/>
  <c r="BX44" i="4"/>
  <c r="AO14" i="5"/>
  <c r="BV14" i="4"/>
  <c r="BX14" i="4"/>
  <c r="AN28" i="5"/>
  <c r="BQ28" i="4"/>
  <c r="BS28" i="4"/>
  <c r="AJ28" i="5"/>
  <c r="AJ14" i="5"/>
  <c r="BI44" i="4"/>
  <c r="BI36" i="4"/>
  <c r="BI32" i="4"/>
  <c r="BI28" i="4"/>
  <c r="BI24" i="4"/>
  <c r="BI16" i="4"/>
  <c r="U28" i="6"/>
  <c r="W28" i="4"/>
  <c r="Y28" i="4"/>
  <c r="U14" i="6"/>
  <c r="W14" i="4"/>
  <c r="Y14" i="4"/>
  <c r="U63" i="6"/>
  <c r="W63" i="4"/>
  <c r="AJ100" i="4"/>
  <c r="AJ33" i="4"/>
  <c r="AJ25" i="4"/>
  <c r="AJ17" i="4"/>
  <c r="U44" i="5"/>
  <c r="X44" i="4"/>
  <c r="Z44" i="4"/>
  <c r="U14" i="1"/>
  <c r="AR70" i="6"/>
  <c r="AQ66" i="5"/>
  <c r="AT81" i="5"/>
  <c r="AU63" i="6"/>
  <c r="AS66" i="5"/>
  <c r="AT63" i="6"/>
  <c r="AT14" i="6"/>
  <c r="AR70" i="5"/>
  <c r="AN88" i="5"/>
  <c r="BQ88" i="4"/>
  <c r="BS88" i="4"/>
  <c r="AL88" i="6"/>
  <c r="AK88" i="5"/>
  <c r="AO88" i="6"/>
  <c r="AL85" i="6"/>
  <c r="AK85" i="5"/>
  <c r="AN85" i="5"/>
  <c r="BQ85" i="4"/>
  <c r="BS85" i="4"/>
  <c r="AO85" i="6"/>
  <c r="AO82" i="6"/>
  <c r="AN82" i="5"/>
  <c r="BQ82" i="4"/>
  <c r="BS82" i="4"/>
  <c r="AL82" i="6"/>
  <c r="AK82" i="5"/>
  <c r="AS70" i="6"/>
  <c r="AL67" i="6"/>
  <c r="AK67" i="5"/>
  <c r="AK64" i="5"/>
  <c r="AL64" i="6"/>
  <c r="AK52" i="5"/>
  <c r="AL52" i="6"/>
  <c r="AL47" i="6"/>
  <c r="AK47" i="5"/>
  <c r="AL45" i="6"/>
  <c r="AK45" i="5"/>
  <c r="AL42" i="6"/>
  <c r="AK42" i="5"/>
  <c r="AL39" i="6"/>
  <c r="AK39" i="5"/>
  <c r="AL37" i="6"/>
  <c r="AK37" i="5"/>
  <c r="AK34" i="5"/>
  <c r="AL34" i="6"/>
  <c r="AL31" i="6"/>
  <c r="AK31" i="5"/>
  <c r="AK29" i="5"/>
  <c r="AL29" i="6"/>
  <c r="AL26" i="6"/>
  <c r="AK26" i="5"/>
  <c r="AL23" i="6"/>
  <c r="AK23" i="5"/>
  <c r="AL21" i="6"/>
  <c r="AK21" i="5"/>
  <c r="AL18" i="6"/>
  <c r="AK18" i="5"/>
  <c r="AK101" i="5"/>
  <c r="AL101" i="6"/>
  <c r="AW102" i="4"/>
  <c r="AY102" i="4"/>
  <c r="AW100" i="4"/>
  <c r="AY100" i="4"/>
  <c r="W105" i="6"/>
  <c r="D188" i="9"/>
  <c r="G188" i="9"/>
  <c r="K188" i="9"/>
  <c r="L105" i="6"/>
  <c r="D105" i="6"/>
  <c r="G71" i="6"/>
  <c r="M71" i="6"/>
  <c r="M53" i="6"/>
  <c r="AV67" i="4"/>
  <c r="AX67" i="4"/>
  <c r="C83" i="5"/>
  <c r="D83" i="4"/>
  <c r="R69" i="5"/>
  <c r="I69" i="4"/>
  <c r="K69" i="4"/>
  <c r="R63" i="5"/>
  <c r="I63" i="4"/>
  <c r="K63" i="4"/>
  <c r="AV37" i="4"/>
  <c r="AX37" i="4"/>
  <c r="BA101" i="4"/>
  <c r="BC101" i="4"/>
  <c r="BC105" i="4"/>
  <c r="AV28" i="4"/>
  <c r="AX28" i="4"/>
  <c r="K105" i="6"/>
  <c r="N105" i="6"/>
  <c r="J105" i="6"/>
  <c r="F105" i="6"/>
  <c r="AV29" i="4"/>
  <c r="AX29" i="4"/>
  <c r="K71" i="6"/>
  <c r="R66" i="5"/>
  <c r="I66" i="4"/>
  <c r="K66" i="4"/>
  <c r="C70" i="5"/>
  <c r="D70" i="4"/>
  <c r="C62" i="5"/>
  <c r="D62" i="4"/>
  <c r="F62" i="4"/>
  <c r="K89" i="6"/>
  <c r="AP105" i="6"/>
  <c r="D199" i="9"/>
  <c r="G199" i="9"/>
  <c r="K199" i="9"/>
  <c r="M105" i="6"/>
  <c r="I105" i="6"/>
  <c r="R98" i="4"/>
  <c r="T98" i="4"/>
  <c r="AV97" i="4"/>
  <c r="AX97" i="4"/>
  <c r="BL99" i="4"/>
  <c r="BN99" i="4"/>
  <c r="AV16" i="4"/>
  <c r="AX16" i="4"/>
  <c r="AW31" i="4"/>
  <c r="AY31" i="4"/>
  <c r="AW23" i="4"/>
  <c r="AY23" i="4"/>
  <c r="C82" i="5"/>
  <c r="D82" i="4"/>
  <c r="F82" i="4"/>
  <c r="R83" i="6"/>
  <c r="H83" i="4"/>
  <c r="J83" i="4"/>
  <c r="AW104" i="4"/>
  <c r="AY104" i="4"/>
  <c r="AW98" i="4"/>
  <c r="AY98" i="4"/>
  <c r="R84" i="5"/>
  <c r="I84" i="4"/>
  <c r="K84" i="4"/>
  <c r="E53" i="6"/>
  <c r="BI20" i="4"/>
  <c r="O109" i="7"/>
  <c r="AL97" i="6"/>
  <c r="AK97" i="5"/>
  <c r="AR15" i="6"/>
  <c r="AK15" i="5"/>
  <c r="AT15" i="5"/>
  <c r="AU15" i="5"/>
  <c r="AV15" i="6"/>
  <c r="AU15" i="6"/>
  <c r="R87" i="5"/>
  <c r="I87" i="4"/>
  <c r="K87" i="4"/>
  <c r="R83" i="5"/>
  <c r="I83" i="4"/>
  <c r="K83" i="4"/>
  <c r="R79" i="5"/>
  <c r="I79" i="4"/>
  <c r="K79" i="4"/>
  <c r="C67" i="5"/>
  <c r="D67" i="4"/>
  <c r="F67" i="4"/>
  <c r="C69" i="5"/>
  <c r="D69" i="4"/>
  <c r="R65" i="5"/>
  <c r="I65" i="4"/>
  <c r="K65" i="4"/>
  <c r="R61" i="5"/>
  <c r="I61" i="4"/>
  <c r="C61" i="5"/>
  <c r="D61" i="4"/>
  <c r="AW83" i="4"/>
  <c r="AY83" i="4"/>
  <c r="P23" i="4"/>
  <c r="AJ49" i="4"/>
  <c r="R101" i="5"/>
  <c r="I101" i="4"/>
  <c r="K101" i="4"/>
  <c r="C65" i="5"/>
  <c r="D65" i="4"/>
  <c r="C87" i="5"/>
  <c r="D87" i="4"/>
  <c r="F87" i="4"/>
  <c r="AJ45" i="4"/>
  <c r="C104" i="5"/>
  <c r="D104" i="4"/>
  <c r="R102" i="5"/>
  <c r="I102" i="4"/>
  <c r="K102" i="4"/>
  <c r="R99" i="5"/>
  <c r="I99" i="4"/>
  <c r="K99" i="4"/>
  <c r="R97" i="5"/>
  <c r="I97" i="4"/>
  <c r="K97" i="4"/>
  <c r="C99" i="5"/>
  <c r="S99" i="5"/>
  <c r="AE99" i="5"/>
  <c r="R98" i="5"/>
  <c r="I98" i="4"/>
  <c r="K98" i="4"/>
  <c r="C97" i="5"/>
  <c r="D97" i="4"/>
  <c r="F97" i="4"/>
  <c r="C103" i="5"/>
  <c r="D103" i="4"/>
  <c r="F103" i="4"/>
  <c r="R100" i="5"/>
  <c r="I100" i="4"/>
  <c r="K100" i="4"/>
  <c r="C101" i="5"/>
  <c r="D101" i="4"/>
  <c r="F101" i="4"/>
  <c r="R104" i="6"/>
  <c r="H104" i="4"/>
  <c r="J104" i="4"/>
  <c r="C102" i="6"/>
  <c r="AO102" i="6"/>
  <c r="BP102" i="4"/>
  <c r="BR102" i="4"/>
  <c r="R100" i="6"/>
  <c r="H100" i="4"/>
  <c r="J100" i="4"/>
  <c r="R97" i="6"/>
  <c r="H97" i="4"/>
  <c r="J97" i="4"/>
  <c r="R103" i="6"/>
  <c r="H103" i="4"/>
  <c r="J103" i="4"/>
  <c r="R101" i="6"/>
  <c r="H101" i="4"/>
  <c r="J101" i="4"/>
  <c r="R99" i="6"/>
  <c r="H99" i="4"/>
  <c r="J99" i="4"/>
  <c r="C98" i="6"/>
  <c r="AB98" i="6"/>
  <c r="S97" i="7"/>
  <c r="AD97" i="7"/>
  <c r="C105" i="7"/>
  <c r="C185" i="9"/>
  <c r="O105" i="5"/>
  <c r="R104" i="5"/>
  <c r="I104" i="4"/>
  <c r="K104" i="4"/>
  <c r="R103" i="5"/>
  <c r="I103" i="4"/>
  <c r="K103" i="4"/>
  <c r="C102" i="5"/>
  <c r="C98" i="5"/>
  <c r="C100" i="5"/>
  <c r="AB102" i="6"/>
  <c r="AA102" i="6"/>
  <c r="AA98" i="6"/>
  <c r="R102" i="6"/>
  <c r="H102" i="4"/>
  <c r="J102" i="4"/>
  <c r="R98" i="6"/>
  <c r="H98" i="4"/>
  <c r="J98" i="4"/>
  <c r="AV104" i="4"/>
  <c r="AX104" i="4"/>
  <c r="C104" i="6"/>
  <c r="C100" i="6"/>
  <c r="M109" i="7"/>
  <c r="BH81" i="4"/>
  <c r="AT109" i="7"/>
  <c r="BX62" i="4"/>
  <c r="BS62" i="4"/>
  <c r="AK71" i="4"/>
  <c r="AI62" i="4"/>
  <c r="BI61" i="4"/>
  <c r="AR109" i="7"/>
  <c r="AU89" i="7"/>
  <c r="C165" i="9"/>
  <c r="BX81" i="4"/>
  <c r="C25" i="9"/>
  <c r="C20" i="9"/>
  <c r="AG109" i="7"/>
  <c r="C19" i="9"/>
  <c r="AB109" i="7"/>
  <c r="AA109" i="7"/>
  <c r="X109" i="7"/>
  <c r="C14" i="9"/>
  <c r="W109" i="7"/>
  <c r="N109" i="7"/>
  <c r="Z81" i="4"/>
  <c r="C84" i="6"/>
  <c r="C84" i="4"/>
  <c r="R39" i="6"/>
  <c r="H39" i="4"/>
  <c r="J39" i="4"/>
  <c r="R38" i="6"/>
  <c r="H38" i="4"/>
  <c r="J38" i="4"/>
  <c r="R36" i="6"/>
  <c r="H36" i="4"/>
  <c r="J36" i="4"/>
  <c r="R32" i="6"/>
  <c r="H32" i="4"/>
  <c r="J32" i="4"/>
  <c r="R29" i="6"/>
  <c r="H29" i="4"/>
  <c r="J29" i="4"/>
  <c r="R27" i="6"/>
  <c r="H27" i="4"/>
  <c r="J27" i="4"/>
  <c r="R26" i="6"/>
  <c r="H26" i="4"/>
  <c r="J26" i="4"/>
  <c r="R25" i="6"/>
  <c r="H25" i="4"/>
  <c r="R23" i="6"/>
  <c r="H23" i="4"/>
  <c r="J23" i="4"/>
  <c r="R21" i="6"/>
  <c r="H21" i="4"/>
  <c r="J21" i="4"/>
  <c r="R18" i="6"/>
  <c r="H18" i="4"/>
  <c r="J18" i="4"/>
  <c r="R16" i="6"/>
  <c r="H16" i="4"/>
  <c r="J16" i="4"/>
  <c r="K53" i="6"/>
  <c r="I71" i="6"/>
  <c r="AI69" i="4"/>
  <c r="AD68" i="4"/>
  <c r="AV103" i="4"/>
  <c r="AX103" i="4"/>
  <c r="AV101" i="4"/>
  <c r="AX101" i="4"/>
  <c r="AV99" i="4"/>
  <c r="AX99" i="4"/>
  <c r="AW22" i="4"/>
  <c r="AY22" i="4"/>
  <c r="AW37" i="4"/>
  <c r="AY37" i="4"/>
  <c r="S15" i="7"/>
  <c r="AD15" i="7"/>
  <c r="AJ109" i="7"/>
  <c r="P15" i="4"/>
  <c r="BJ53" i="4"/>
  <c r="AP53" i="4"/>
  <c r="C59" i="9"/>
  <c r="C17" i="9"/>
  <c r="L53" i="4"/>
  <c r="AE14" i="4"/>
  <c r="V53" i="4"/>
  <c r="C29" i="9"/>
  <c r="BO53" i="4"/>
  <c r="C81" i="6"/>
  <c r="AB81" i="6"/>
  <c r="W80" i="5"/>
  <c r="S80" i="4"/>
  <c r="U80" i="4"/>
  <c r="AM80" i="5"/>
  <c r="BL80" i="4"/>
  <c r="BN80" i="4"/>
  <c r="AO80" i="5"/>
  <c r="BV80" i="4"/>
  <c r="AC80" i="6"/>
  <c r="U80" i="6"/>
  <c r="W80" i="4"/>
  <c r="Y80" i="4"/>
  <c r="AU80" i="5"/>
  <c r="AU80" i="6"/>
  <c r="Z80" i="6"/>
  <c r="M80" i="4"/>
  <c r="O80" i="4"/>
  <c r="AC80" i="5"/>
  <c r="AW80" i="4"/>
  <c r="AY80" i="4"/>
  <c r="AD80" i="6"/>
  <c r="AK80" i="6"/>
  <c r="AQ80" i="5"/>
  <c r="AT80" i="5"/>
  <c r="AS80" i="5"/>
  <c r="AT80" i="6"/>
  <c r="AB80" i="5"/>
  <c r="AA80" i="5"/>
  <c r="AR80" i="4"/>
  <c r="AT80" i="4"/>
  <c r="AI80" i="5"/>
  <c r="BB80" i="4"/>
  <c r="BD80" i="4"/>
  <c r="AJ80" i="6"/>
  <c r="BA80" i="4"/>
  <c r="BC80" i="4"/>
  <c r="U80" i="5"/>
  <c r="X80" i="4"/>
  <c r="Z80" i="4"/>
  <c r="AR80" i="6"/>
  <c r="AV80" i="6"/>
  <c r="AR80" i="5"/>
  <c r="N109" i="1"/>
  <c r="AU62" i="6"/>
  <c r="AS62" i="5"/>
  <c r="AV62" i="6"/>
  <c r="AT62" i="6"/>
  <c r="AR62" i="6"/>
  <c r="AR62" i="5"/>
  <c r="AB61" i="5"/>
  <c r="AG61" i="5"/>
  <c r="AM61" i="4"/>
  <c r="AO61" i="4"/>
  <c r="Z61" i="5"/>
  <c r="AC61" i="5"/>
  <c r="AP61" i="6"/>
  <c r="BU61" i="4"/>
  <c r="BW61" i="4"/>
  <c r="C71" i="1"/>
  <c r="Z61" i="6"/>
  <c r="M61" i="4"/>
  <c r="O61" i="4"/>
  <c r="AJ61" i="6"/>
  <c r="BA61" i="4"/>
  <c r="BC61" i="4"/>
  <c r="AV61" i="6"/>
  <c r="AO61" i="5"/>
  <c r="AI61" i="5"/>
  <c r="BB61" i="4"/>
  <c r="BD61" i="4"/>
  <c r="AD61" i="5"/>
  <c r="AJ61" i="5"/>
  <c r="U61" i="6"/>
  <c r="W61" i="4"/>
  <c r="Y61" i="4"/>
  <c r="AC61" i="6"/>
  <c r="AV61" i="4"/>
  <c r="AX61" i="4"/>
  <c r="AM61" i="5"/>
  <c r="AH61" i="6"/>
  <c r="AL61" i="4"/>
  <c r="AN61" i="4"/>
  <c r="AA61" i="5"/>
  <c r="AR61" i="4"/>
  <c r="AT61" i="4"/>
  <c r="W61" i="5"/>
  <c r="S61" i="4"/>
  <c r="U61" i="4"/>
  <c r="AN61" i="5"/>
  <c r="AK61" i="6"/>
  <c r="U61" i="5"/>
  <c r="X61" i="4"/>
  <c r="Z61" i="4"/>
  <c r="R61" i="6"/>
  <c r="H61" i="4"/>
  <c r="J61" i="4"/>
  <c r="AU61" i="6"/>
  <c r="AR61" i="6"/>
  <c r="AQ61" i="5"/>
  <c r="AU61" i="5"/>
  <c r="AT61" i="5"/>
  <c r="AS61" i="5"/>
  <c r="U13" i="6"/>
  <c r="W13" i="4"/>
  <c r="Y13" i="4"/>
  <c r="AW15" i="4"/>
  <c r="AY15" i="4"/>
  <c r="AU14" i="6"/>
  <c r="F109" i="1"/>
  <c r="A15" i="1"/>
  <c r="A14" i="7"/>
  <c r="A14" i="6"/>
  <c r="T109" i="1"/>
  <c r="J109" i="1"/>
  <c r="R13" i="6"/>
  <c r="H13" i="4"/>
  <c r="J13" i="4"/>
  <c r="AR13" i="6"/>
  <c r="AK13" i="6"/>
  <c r="U13" i="5"/>
  <c r="X13" i="4"/>
  <c r="Z13" i="4"/>
  <c r="AC13" i="5"/>
  <c r="AW13" i="4"/>
  <c r="AY13" i="4"/>
  <c r="AA13" i="5"/>
  <c r="AR13" i="4"/>
  <c r="AT13" i="4"/>
  <c r="AG13" i="5"/>
  <c r="AM13" i="4"/>
  <c r="AO13" i="4"/>
  <c r="AM13" i="5"/>
  <c r="BL13" i="4"/>
  <c r="BN13" i="4"/>
  <c r="AJ13" i="5"/>
  <c r="AI13" i="5"/>
  <c r="BB13" i="4"/>
  <c r="BD13" i="4"/>
  <c r="AH13" i="5"/>
  <c r="BG13" i="4"/>
  <c r="BI13" i="4"/>
  <c r="AV13" i="4"/>
  <c r="AX13" i="4"/>
  <c r="AU13" i="6"/>
  <c r="AS13" i="5"/>
  <c r="AT13" i="6"/>
  <c r="AV13" i="6"/>
  <c r="AR13" i="5"/>
  <c r="A42" i="6"/>
  <c r="A45" i="6"/>
  <c r="A52" i="7"/>
  <c r="A27" i="7"/>
  <c r="A24" i="5"/>
  <c r="A26" i="6"/>
  <c r="A33" i="6"/>
  <c r="A38" i="5"/>
  <c r="A52" i="5"/>
  <c r="A45" i="5"/>
  <c r="A42" i="5"/>
  <c r="A50" i="6"/>
  <c r="A27" i="5"/>
  <c r="A23" i="5"/>
  <c r="A48" i="7"/>
  <c r="A20" i="5"/>
  <c r="A30" i="5"/>
  <c r="A34" i="5"/>
  <c r="A17" i="6"/>
  <c r="A20" i="6"/>
  <c r="A30" i="6"/>
  <c r="A34" i="6"/>
  <c r="A17" i="5"/>
  <c r="A35" i="5"/>
  <c r="A41" i="5"/>
  <c r="A44" i="5"/>
  <c r="A28" i="5"/>
  <c r="A41" i="6"/>
  <c r="A44" i="6"/>
  <c r="A35" i="6"/>
  <c r="A47" i="6"/>
  <c r="A38" i="7"/>
  <c r="A32" i="6"/>
  <c r="AD105" i="6"/>
  <c r="BF80" i="4"/>
  <c r="BH80" i="4"/>
  <c r="AI89" i="6"/>
  <c r="D149" i="9"/>
  <c r="G149" i="9"/>
  <c r="K149" i="9"/>
  <c r="R84" i="6"/>
  <c r="H84" i="4"/>
  <c r="J84" i="4"/>
  <c r="BT105" i="4"/>
  <c r="V49" i="6"/>
  <c r="V49" i="5"/>
  <c r="U49" i="5"/>
  <c r="X49" i="4"/>
  <c r="Z49" i="4"/>
  <c r="AD49" i="5"/>
  <c r="U49" i="6"/>
  <c r="W49" i="4"/>
  <c r="Y49" i="4"/>
  <c r="AJ49" i="5"/>
  <c r="AN49" i="5"/>
  <c r="BQ49" i="4"/>
  <c r="BS49" i="4"/>
  <c r="AD49" i="6"/>
  <c r="AK49" i="6"/>
  <c r="R70" i="6"/>
  <c r="H70" i="4"/>
  <c r="J70" i="4"/>
  <c r="R69" i="6"/>
  <c r="H69" i="4"/>
  <c r="J69" i="4"/>
  <c r="R68" i="6"/>
  <c r="H68" i="4"/>
  <c r="J68" i="4"/>
  <c r="A80" i="6"/>
  <c r="A80" i="7"/>
  <c r="S41" i="7"/>
  <c r="AD41" i="7"/>
  <c r="B41" i="4"/>
  <c r="B18" i="4"/>
  <c r="S18" i="7"/>
  <c r="AD18" i="7"/>
  <c r="A40" i="7"/>
  <c r="A40" i="5"/>
  <c r="A31" i="5"/>
  <c r="A31" i="6"/>
  <c r="C54" i="9"/>
  <c r="C12" i="9"/>
  <c r="R109" i="7"/>
  <c r="C60" i="9"/>
  <c r="C18" i="9"/>
  <c r="Y109" i="7"/>
  <c r="AC109" i="7"/>
  <c r="C58" i="9"/>
  <c r="C16" i="9"/>
  <c r="AV14" i="7"/>
  <c r="AU53" i="7"/>
  <c r="A63" i="5"/>
  <c r="A63" i="6"/>
  <c r="A63" i="7"/>
  <c r="AD102" i="7"/>
  <c r="G89" i="6"/>
  <c r="BA81" i="4"/>
  <c r="BC81" i="4"/>
  <c r="AD97" i="4"/>
  <c r="AD105" i="4"/>
  <c r="AB105" i="4"/>
  <c r="T102" i="4"/>
  <c r="R105" i="4"/>
  <c r="F89" i="6"/>
  <c r="BG81" i="4"/>
  <c r="BI81" i="4"/>
  <c r="AH89" i="5"/>
  <c r="E149" i="9"/>
  <c r="H149" i="9"/>
  <c r="L149" i="9"/>
  <c r="R31" i="6"/>
  <c r="H31" i="4"/>
  <c r="J31" i="4"/>
  <c r="R30" i="6"/>
  <c r="H30" i="4"/>
  <c r="J30" i="4"/>
  <c r="R28" i="6"/>
  <c r="H28" i="4"/>
  <c r="J28" i="4"/>
  <c r="R22" i="6"/>
  <c r="H22" i="4"/>
  <c r="J22" i="4"/>
  <c r="R20" i="6"/>
  <c r="H20" i="4"/>
  <c r="J20" i="4"/>
  <c r="R19" i="6"/>
  <c r="H19" i="4"/>
  <c r="J19" i="4"/>
  <c r="R17" i="6"/>
  <c r="H17" i="4"/>
  <c r="J17" i="4"/>
  <c r="R15" i="6"/>
  <c r="H15" i="4"/>
  <c r="J15" i="4"/>
  <c r="R14" i="6"/>
  <c r="H14" i="4"/>
  <c r="J14" i="4"/>
  <c r="C86" i="6"/>
  <c r="C86" i="4"/>
  <c r="E86" i="4"/>
  <c r="S24" i="7"/>
  <c r="AD24" i="7"/>
  <c r="B24" i="4"/>
  <c r="AU71" i="7"/>
  <c r="AM105" i="4"/>
  <c r="BC23" i="4"/>
  <c r="C83" i="6"/>
  <c r="C83" i="4"/>
  <c r="AN16" i="4"/>
  <c r="AO16" i="4"/>
  <c r="S30" i="7"/>
  <c r="AD30" i="7"/>
  <c r="Y17" i="4"/>
  <c r="AD46" i="4"/>
  <c r="I109" i="7"/>
  <c r="S32" i="7"/>
  <c r="AD32" i="7"/>
  <c r="B32" i="4"/>
  <c r="AJ44" i="4"/>
  <c r="Z105" i="5"/>
  <c r="E187" i="9"/>
  <c r="H187" i="9"/>
  <c r="L187" i="9"/>
  <c r="N97" i="4"/>
  <c r="P97" i="4"/>
  <c r="AO105" i="5"/>
  <c r="E199" i="9"/>
  <c r="H199" i="9"/>
  <c r="L199" i="9"/>
  <c r="BV97" i="4"/>
  <c r="BX97" i="4"/>
  <c r="R67" i="6"/>
  <c r="H67" i="4"/>
  <c r="J67" i="4"/>
  <c r="R66" i="6"/>
  <c r="H66" i="4"/>
  <c r="J66" i="4"/>
  <c r="R64" i="6"/>
  <c r="H64" i="4"/>
  <c r="J64" i="4"/>
  <c r="R63" i="6"/>
  <c r="H63" i="4"/>
  <c r="J63" i="4"/>
  <c r="R62" i="6"/>
  <c r="H62" i="4"/>
  <c r="J62" i="4"/>
  <c r="R52" i="6"/>
  <c r="H52" i="4"/>
  <c r="J52" i="4"/>
  <c r="R51" i="6"/>
  <c r="H51" i="4"/>
  <c r="J51" i="4"/>
  <c r="R50" i="6"/>
  <c r="H50" i="4"/>
  <c r="J50" i="4"/>
  <c r="R49" i="6"/>
  <c r="H49" i="4"/>
  <c r="J49" i="4"/>
  <c r="R48" i="6"/>
  <c r="H48" i="4"/>
  <c r="J48" i="4"/>
  <c r="R46" i="6"/>
  <c r="H46" i="4"/>
  <c r="J46" i="4"/>
  <c r="R45" i="6"/>
  <c r="H45" i="4"/>
  <c r="J45" i="4"/>
  <c r="R44" i="6"/>
  <c r="H44" i="4"/>
  <c r="J44" i="4"/>
  <c r="R43" i="6"/>
  <c r="H43" i="4"/>
  <c r="J43" i="4"/>
  <c r="R42" i="6"/>
  <c r="H42" i="4"/>
  <c r="J42" i="4"/>
  <c r="R41" i="6"/>
  <c r="H41" i="4"/>
  <c r="J41" i="4"/>
  <c r="R40" i="6"/>
  <c r="H40" i="4"/>
  <c r="J40" i="4"/>
  <c r="R37" i="6"/>
  <c r="H37" i="4"/>
  <c r="J37" i="4"/>
  <c r="R24" i="6"/>
  <c r="H24" i="4"/>
  <c r="J24" i="4"/>
  <c r="AW87" i="4"/>
  <c r="AY87" i="4"/>
  <c r="O89" i="6"/>
  <c r="BU105" i="4"/>
  <c r="A51" i="6"/>
  <c r="BC15" i="4"/>
  <c r="AE22" i="4"/>
  <c r="AI24" i="4"/>
  <c r="BW28" i="4"/>
  <c r="BH29" i="4"/>
  <c r="BC19" i="4"/>
  <c r="T16" i="4"/>
  <c r="T25" i="4"/>
  <c r="O23" i="4"/>
  <c r="C87" i="6"/>
  <c r="AA87" i="6"/>
  <c r="AQ87" i="4"/>
  <c r="AS87" i="4"/>
  <c r="J89" i="6"/>
  <c r="R88" i="6"/>
  <c r="H88" i="4"/>
  <c r="J88" i="4"/>
  <c r="C80" i="6"/>
  <c r="AN80" i="6"/>
  <c r="BK80" i="4"/>
  <c r="BM80" i="4"/>
  <c r="L89" i="6"/>
  <c r="BX24" i="4"/>
  <c r="AF109" i="7"/>
  <c r="S86" i="7"/>
  <c r="AD86" i="7"/>
  <c r="AL109" i="7"/>
  <c r="BW105" i="4"/>
  <c r="T29" i="4"/>
  <c r="Y48" i="4"/>
  <c r="AE31" i="4"/>
  <c r="AD18" i="4"/>
  <c r="A85" i="5"/>
  <c r="Q71" i="4"/>
  <c r="S79" i="7"/>
  <c r="B79" i="4"/>
  <c r="S49" i="7"/>
  <c r="AD49" i="7"/>
  <c r="AK105" i="4"/>
  <c r="AJ70" i="4"/>
  <c r="U81" i="4"/>
  <c r="AE50" i="4"/>
  <c r="AE46" i="4"/>
  <c r="AW67" i="4"/>
  <c r="AY67" i="4"/>
  <c r="BS65" i="4"/>
  <c r="R109" i="1"/>
  <c r="BT89" i="4"/>
  <c r="AF89" i="4"/>
  <c r="L105" i="5"/>
  <c r="AH105" i="6"/>
  <c r="D195" i="9"/>
  <c r="G195" i="9"/>
  <c r="K195" i="9"/>
  <c r="Q105" i="6"/>
  <c r="AI105" i="6"/>
  <c r="D193" i="9"/>
  <c r="G193" i="9"/>
  <c r="K193" i="9"/>
  <c r="O105" i="6"/>
  <c r="E105" i="6"/>
  <c r="P105" i="6"/>
  <c r="H105" i="6"/>
  <c r="BI51" i="4"/>
  <c r="BI43" i="4"/>
  <c r="BI35" i="4"/>
  <c r="BI27" i="4"/>
  <c r="BI19" i="4"/>
  <c r="Y51" i="4"/>
  <c r="AI45" i="4"/>
  <c r="AI52" i="4"/>
  <c r="AI44" i="4"/>
  <c r="AV63" i="4"/>
  <c r="AX63" i="4"/>
  <c r="AD81" i="4"/>
  <c r="AD31" i="4"/>
  <c r="BX70" i="4"/>
  <c r="AT67" i="4"/>
  <c r="AN81" i="4"/>
  <c r="BD83" i="4"/>
  <c r="BI67" i="4"/>
  <c r="BI40" i="4"/>
  <c r="Q89" i="5"/>
  <c r="P89" i="5"/>
  <c r="O89" i="5"/>
  <c r="N89" i="5"/>
  <c r="M89" i="5"/>
  <c r="L89" i="5"/>
  <c r="K89" i="5"/>
  <c r="J89" i="5"/>
  <c r="I89" i="5"/>
  <c r="H89" i="5"/>
  <c r="R82" i="5"/>
  <c r="I82" i="4"/>
  <c r="K82" i="4"/>
  <c r="F89" i="5"/>
  <c r="R86" i="5"/>
  <c r="I86" i="4"/>
  <c r="K86" i="4"/>
  <c r="C88" i="5"/>
  <c r="D88" i="4"/>
  <c r="F88" i="4"/>
  <c r="D89" i="5"/>
  <c r="Q71" i="5"/>
  <c r="P71" i="5"/>
  <c r="O71" i="5"/>
  <c r="N71" i="5"/>
  <c r="M71" i="5"/>
  <c r="L71" i="5"/>
  <c r="K71" i="5"/>
  <c r="J71" i="5"/>
  <c r="I71" i="5"/>
  <c r="H71" i="5"/>
  <c r="R68" i="5"/>
  <c r="I68" i="4"/>
  <c r="K68" i="4"/>
  <c r="R70" i="5"/>
  <c r="F71" i="5"/>
  <c r="E71" i="5"/>
  <c r="D71" i="5"/>
  <c r="BN66" i="4"/>
  <c r="AE42" i="4"/>
  <c r="AE48" i="4"/>
  <c r="AJ48" i="4"/>
  <c r="AK89" i="4"/>
  <c r="BW79" i="4"/>
  <c r="AE67" i="4"/>
  <c r="AO81" i="4"/>
  <c r="BD41" i="4"/>
  <c r="M89" i="6"/>
  <c r="AJ79" i="4"/>
  <c r="Y21" i="4"/>
  <c r="Y39" i="4"/>
  <c r="AI33" i="4"/>
  <c r="AI50" i="4"/>
  <c r="AD47" i="4"/>
  <c r="AD27" i="4"/>
  <c r="AD40" i="4"/>
  <c r="AD32" i="4"/>
  <c r="AD22" i="4"/>
  <c r="AD14" i="4"/>
  <c r="BJ105" i="4"/>
  <c r="C22" i="9"/>
  <c r="BI70" i="4"/>
  <c r="BI66" i="4"/>
  <c r="AJ62" i="4"/>
  <c r="U66" i="4"/>
  <c r="BN62" i="4"/>
  <c r="AE47" i="4"/>
  <c r="AE43" i="4"/>
  <c r="AJ46" i="4"/>
  <c r="BS63" i="4"/>
  <c r="BE89" i="4"/>
  <c r="AT32" i="4"/>
  <c r="P39" i="4"/>
  <c r="P13" i="4"/>
  <c r="U45" i="4"/>
  <c r="U35" i="4"/>
  <c r="U17" i="4"/>
  <c r="AO41" i="4"/>
  <c r="AO32" i="4"/>
  <c r="BX39" i="4"/>
  <c r="BX30" i="4"/>
  <c r="BX13" i="4"/>
  <c r="BS45" i="4"/>
  <c r="BS37" i="4"/>
  <c r="BS19" i="4"/>
  <c r="BN50" i="4"/>
  <c r="BD50" i="4"/>
  <c r="BD23" i="4"/>
  <c r="BD14" i="4"/>
  <c r="BI46" i="4"/>
  <c r="BI38" i="4"/>
  <c r="BI30" i="4"/>
  <c r="BI14" i="4"/>
  <c r="Y37" i="4"/>
  <c r="Y18" i="4"/>
  <c r="Y85" i="4"/>
  <c r="AE13" i="4"/>
  <c r="AJ13" i="4"/>
  <c r="AJ85" i="4"/>
  <c r="AJ81" i="4"/>
  <c r="AJ68" i="4"/>
  <c r="AJ64" i="4"/>
  <c r="AJ51" i="4"/>
  <c r="AJ47" i="4"/>
  <c r="AJ43" i="4"/>
  <c r="AJ39" i="4"/>
  <c r="AJ35" i="4"/>
  <c r="AJ31" i="4"/>
  <c r="AJ27" i="4"/>
  <c r="AJ23" i="4"/>
  <c r="AJ19" i="4"/>
  <c r="AI85" i="4"/>
  <c r="AI81" i="4"/>
  <c r="AI68" i="4"/>
  <c r="AG71" i="4"/>
  <c r="AI51" i="4"/>
  <c r="AI47" i="4"/>
  <c r="AI43" i="4"/>
  <c r="AI39" i="4"/>
  <c r="AI35" i="4"/>
  <c r="AI31" i="4"/>
  <c r="AI23" i="4"/>
  <c r="AI19" i="4"/>
  <c r="AI15" i="4"/>
  <c r="V69" i="6"/>
  <c r="V69" i="5"/>
  <c r="AS69" i="6"/>
  <c r="V44" i="5"/>
  <c r="V44" i="6"/>
  <c r="V36" i="5"/>
  <c r="V36" i="6"/>
  <c r="V28" i="5"/>
  <c r="V28" i="6"/>
  <c r="AU28" i="5"/>
  <c r="V20" i="5"/>
  <c r="V20" i="6"/>
  <c r="C121" i="9"/>
  <c r="C103" i="6"/>
  <c r="AO103" i="6"/>
  <c r="BP103" i="4"/>
  <c r="BR103" i="4"/>
  <c r="AS103" i="6"/>
  <c r="AT103" i="6"/>
  <c r="AR103" i="6"/>
  <c r="AN99" i="5"/>
  <c r="BQ99" i="4"/>
  <c r="BS99" i="4"/>
  <c r="AS99" i="6"/>
  <c r="AT99" i="6"/>
  <c r="AR99" i="6"/>
  <c r="U39" i="4"/>
  <c r="AO35" i="4"/>
  <c r="BS23" i="4"/>
  <c r="BN19" i="4"/>
  <c r="BI49" i="4"/>
  <c r="Y31" i="4"/>
  <c r="Y70" i="4"/>
  <c r="AI61" i="4"/>
  <c r="AE49" i="4"/>
  <c r="AD87" i="4"/>
  <c r="AD66" i="4"/>
  <c r="AD62" i="4"/>
  <c r="AD45" i="4"/>
  <c r="AD41" i="4"/>
  <c r="AD33" i="4"/>
  <c r="AD21" i="4"/>
  <c r="AD17" i="4"/>
  <c r="V50" i="6"/>
  <c r="V50" i="5"/>
  <c r="AU103" i="5"/>
  <c r="AV99" i="6"/>
  <c r="AV69" i="6"/>
  <c r="AT103" i="5"/>
  <c r="AS69" i="5"/>
  <c r="AT69" i="6"/>
  <c r="AR103" i="5"/>
  <c r="AR99" i="5"/>
  <c r="V87" i="6"/>
  <c r="V87" i="5"/>
  <c r="V79" i="6"/>
  <c r="V79" i="5"/>
  <c r="V68" i="5"/>
  <c r="V68" i="6"/>
  <c r="V65" i="6"/>
  <c r="V65" i="5"/>
  <c r="AS65" i="5"/>
  <c r="AU65" i="6"/>
  <c r="AV65" i="6"/>
  <c r="AU65" i="5"/>
  <c r="V62" i="6"/>
  <c r="V62" i="5"/>
  <c r="AT62" i="5"/>
  <c r="AQ62" i="5"/>
  <c r="AN102" i="5"/>
  <c r="BQ102" i="4"/>
  <c r="BS102" i="4"/>
  <c r="AT102" i="5"/>
  <c r="AQ102" i="5"/>
  <c r="AN98" i="5"/>
  <c r="BQ98" i="4"/>
  <c r="BS98" i="4"/>
  <c r="AT98" i="5"/>
  <c r="AQ98" i="5"/>
  <c r="AV103" i="6"/>
  <c r="AT69" i="5"/>
  <c r="AT68" i="6"/>
  <c r="AR102" i="5"/>
  <c r="AR98" i="5"/>
  <c r="AR69" i="5"/>
  <c r="AS102" i="6"/>
  <c r="AT86" i="6"/>
  <c r="V86" i="6"/>
  <c r="V86" i="5"/>
  <c r="AR86" i="6"/>
  <c r="V84" i="5"/>
  <c r="V84" i="6"/>
  <c r="AU84" i="6"/>
  <c r="AV84" i="6"/>
  <c r="AU84" i="5"/>
  <c r="V81" i="6"/>
  <c r="V81" i="5"/>
  <c r="AR81" i="5"/>
  <c r="AQ81" i="5"/>
  <c r="AR81" i="6"/>
  <c r="AS67" i="5"/>
  <c r="V67" i="6"/>
  <c r="V67" i="5"/>
  <c r="AT67" i="5"/>
  <c r="AQ67" i="5"/>
  <c r="AR67" i="6"/>
  <c r="V61" i="6"/>
  <c r="AS61" i="6"/>
  <c r="AT61" i="6"/>
  <c r="V48" i="5"/>
  <c r="V48" i="6"/>
  <c r="V40" i="5"/>
  <c r="V40" i="6"/>
  <c r="V32" i="5"/>
  <c r="V32" i="6"/>
  <c r="V24" i="5"/>
  <c r="V24" i="6"/>
  <c r="V16" i="5"/>
  <c r="V16" i="6"/>
  <c r="C33" i="9"/>
  <c r="AN97" i="5"/>
  <c r="BQ97" i="4"/>
  <c r="BS97" i="4"/>
  <c r="C97" i="6"/>
  <c r="AU97" i="6"/>
  <c r="AV97" i="6"/>
  <c r="AU97" i="5"/>
  <c r="AV97" i="5"/>
  <c r="AW97" i="5"/>
  <c r="AN101" i="5"/>
  <c r="BQ101" i="4"/>
  <c r="BS101" i="4"/>
  <c r="AU101" i="6"/>
  <c r="AV101" i="6"/>
  <c r="AU101" i="5"/>
  <c r="AV101" i="5"/>
  <c r="AU99" i="6"/>
  <c r="AU69" i="6"/>
  <c r="C31" i="9"/>
  <c r="AR84" i="5"/>
  <c r="AR65" i="5"/>
  <c r="AR44" i="5"/>
  <c r="V83" i="5"/>
  <c r="V83" i="6"/>
  <c r="V70" i="6"/>
  <c r="V70" i="5"/>
  <c r="AU70" i="6"/>
  <c r="AV70" i="6"/>
  <c r="AU70" i="5"/>
  <c r="V66" i="6"/>
  <c r="V66" i="5"/>
  <c r="AS66" i="6"/>
  <c r="AR66" i="5"/>
  <c r="AT66" i="6"/>
  <c r="AR63" i="5"/>
  <c r="V63" i="6"/>
  <c r="V63" i="5"/>
  <c r="AR63" i="6"/>
  <c r="AS52" i="6"/>
  <c r="V52" i="5"/>
  <c r="V52" i="6"/>
  <c r="AR52" i="5"/>
  <c r="AS52" i="5"/>
  <c r="AU52" i="6"/>
  <c r="AV52" i="6"/>
  <c r="AU52" i="5"/>
  <c r="AR49" i="5"/>
  <c r="V47" i="6"/>
  <c r="V47" i="5"/>
  <c r="AS47" i="5"/>
  <c r="AT49" i="5"/>
  <c r="AU47" i="5"/>
  <c r="AQ49" i="5"/>
  <c r="V45" i="6"/>
  <c r="V45" i="5"/>
  <c r="AT45" i="5"/>
  <c r="AQ45" i="5"/>
  <c r="V42" i="6"/>
  <c r="V42" i="5"/>
  <c r="AS39" i="6"/>
  <c r="V39" i="6"/>
  <c r="V39" i="5"/>
  <c r="AT39" i="5"/>
  <c r="AQ39" i="5"/>
  <c r="V37" i="6"/>
  <c r="V37" i="5"/>
  <c r="V34" i="6"/>
  <c r="V34" i="5"/>
  <c r="AR34" i="5"/>
  <c r="AS34" i="5"/>
  <c r="AT34" i="5"/>
  <c r="AQ34" i="5"/>
  <c r="AS31" i="6"/>
  <c r="V31" i="6"/>
  <c r="V31" i="5"/>
  <c r="V29" i="6"/>
  <c r="V29" i="5"/>
  <c r="AR29" i="5"/>
  <c r="AS29" i="5"/>
  <c r="AT29" i="5"/>
  <c r="AQ29" i="5"/>
  <c r="V26" i="6"/>
  <c r="V26" i="5"/>
  <c r="AS23" i="6"/>
  <c r="V23" i="6"/>
  <c r="V23" i="5"/>
  <c r="AT23" i="5"/>
  <c r="AU23" i="5"/>
  <c r="AQ23" i="5"/>
  <c r="V21" i="6"/>
  <c r="V21" i="5"/>
  <c r="V18" i="6"/>
  <c r="V18" i="5"/>
  <c r="AT18" i="5"/>
  <c r="AU18" i="5"/>
  <c r="AQ18" i="5"/>
  <c r="AS15" i="6"/>
  <c r="V15" i="6"/>
  <c r="V15" i="5"/>
  <c r="AR15" i="5"/>
  <c r="AS15" i="5"/>
  <c r="V13" i="6"/>
  <c r="V13" i="5"/>
  <c r="AT13" i="5"/>
  <c r="AU13" i="5"/>
  <c r="AQ13" i="5"/>
  <c r="V88" i="5"/>
  <c r="V88" i="6"/>
  <c r="V85" i="6"/>
  <c r="V85" i="5"/>
  <c r="AS82" i="5"/>
  <c r="V82" i="6"/>
  <c r="V82" i="5"/>
  <c r="V80" i="5"/>
  <c r="V80" i="6"/>
  <c r="V64" i="5"/>
  <c r="V64" i="6"/>
  <c r="V51" i="6"/>
  <c r="V51" i="5"/>
  <c r="V46" i="6"/>
  <c r="V46" i="5"/>
  <c r="AT43" i="6"/>
  <c r="V43" i="6"/>
  <c r="V43" i="5"/>
  <c r="V41" i="6"/>
  <c r="V41" i="5"/>
  <c r="V38" i="6"/>
  <c r="V38" i="5"/>
  <c r="AT35" i="6"/>
  <c r="V35" i="5"/>
  <c r="V35" i="6"/>
  <c r="V33" i="6"/>
  <c r="V33" i="5"/>
  <c r="V30" i="6"/>
  <c r="V30" i="5"/>
  <c r="AT27" i="6"/>
  <c r="V27" i="5"/>
  <c r="V27" i="6"/>
  <c r="V25" i="6"/>
  <c r="V25" i="5"/>
  <c r="V22" i="6"/>
  <c r="V22" i="5"/>
  <c r="AT19" i="6"/>
  <c r="V19" i="5"/>
  <c r="V19" i="6"/>
  <c r="V17" i="6"/>
  <c r="V17" i="5"/>
  <c r="V14" i="6"/>
  <c r="V14" i="5"/>
  <c r="BN67" i="4"/>
  <c r="BC64" i="4"/>
  <c r="L71" i="6"/>
  <c r="P71" i="6"/>
  <c r="Z105" i="6"/>
  <c r="D187" i="9"/>
  <c r="G187" i="9"/>
  <c r="K187" i="9"/>
  <c r="I89" i="6"/>
  <c r="AL105" i="4"/>
  <c r="G89" i="5"/>
  <c r="C86" i="5"/>
  <c r="D86" i="4"/>
  <c r="F86" i="4"/>
  <c r="C66" i="5"/>
  <c r="AN105" i="4"/>
  <c r="R85" i="6"/>
  <c r="H85" i="4"/>
  <c r="J85" i="4"/>
  <c r="AD71" i="6"/>
  <c r="C88" i="6"/>
  <c r="AN88" i="6"/>
  <c r="BK88" i="4"/>
  <c r="BM88" i="4"/>
  <c r="AC89" i="4"/>
  <c r="G71" i="5"/>
  <c r="E89" i="5"/>
  <c r="R64" i="5"/>
  <c r="I64" i="4"/>
  <c r="K64" i="4"/>
  <c r="C84" i="5"/>
  <c r="C64" i="5"/>
  <c r="AC71" i="4"/>
  <c r="R71" i="4"/>
  <c r="E89" i="6"/>
  <c r="C68" i="5"/>
  <c r="R88" i="5"/>
  <c r="I88" i="4"/>
  <c r="K88" i="4"/>
  <c r="BF101" i="4"/>
  <c r="BH101" i="4"/>
  <c r="J105" i="5"/>
  <c r="AW99" i="4"/>
  <c r="AY99" i="4"/>
  <c r="F71" i="6"/>
  <c r="R47" i="6"/>
  <c r="H47" i="4"/>
  <c r="J47" i="4"/>
  <c r="AI71" i="6"/>
  <c r="D105" i="9"/>
  <c r="G105" i="9"/>
  <c r="K105" i="9"/>
  <c r="R80" i="6"/>
  <c r="H80" i="4"/>
  <c r="J80" i="4"/>
  <c r="C80" i="5"/>
  <c r="AV81" i="4"/>
  <c r="AX81" i="4"/>
  <c r="N71" i="6"/>
  <c r="AB71" i="4"/>
  <c r="D89" i="6"/>
  <c r="W71" i="6"/>
  <c r="D100" i="9"/>
  <c r="G100" i="9"/>
  <c r="K100" i="9"/>
  <c r="R65" i="6"/>
  <c r="H65" i="4"/>
  <c r="J65" i="4"/>
  <c r="R81" i="6"/>
  <c r="H81" i="4"/>
  <c r="J81" i="4"/>
  <c r="N89" i="6"/>
  <c r="R80" i="5"/>
  <c r="I80" i="4"/>
  <c r="K80" i="4"/>
  <c r="J71" i="6"/>
  <c r="R62" i="5"/>
  <c r="I62" i="4"/>
  <c r="K62" i="4"/>
  <c r="G105" i="6"/>
  <c r="AI105" i="4"/>
  <c r="J53" i="5"/>
  <c r="AH98" i="4"/>
  <c r="AJ98" i="4"/>
  <c r="Y105" i="5"/>
  <c r="G53" i="6"/>
  <c r="C85" i="6"/>
  <c r="Y53" i="6"/>
  <c r="E53" i="5"/>
  <c r="F53" i="5"/>
  <c r="AN105" i="6"/>
  <c r="D182" i="9"/>
  <c r="G182" i="9"/>
  <c r="K182" i="9"/>
  <c r="BP81" i="4"/>
  <c r="BR81" i="4"/>
  <c r="AG53" i="4"/>
  <c r="Y89" i="5"/>
  <c r="E148" i="9"/>
  <c r="AB89" i="4"/>
  <c r="R33" i="5"/>
  <c r="I33" i="4"/>
  <c r="K33" i="4"/>
  <c r="N53" i="6"/>
  <c r="AC53" i="4"/>
  <c r="Y89" i="6"/>
  <c r="D148" i="9"/>
  <c r="G148" i="9"/>
  <c r="K148" i="9"/>
  <c r="AG105" i="4"/>
  <c r="H71" i="6"/>
  <c r="AD105" i="5"/>
  <c r="AW97" i="4"/>
  <c r="BB98" i="4"/>
  <c r="BD98" i="4"/>
  <c r="BD105" i="4"/>
  <c r="AI105" i="5"/>
  <c r="E194" i="9"/>
  <c r="H194" i="9"/>
  <c r="L194" i="9"/>
  <c r="U98" i="4"/>
  <c r="U105" i="4"/>
  <c r="S105" i="4"/>
  <c r="W105" i="4"/>
  <c r="U105" i="6"/>
  <c r="D184" i="9"/>
  <c r="G184" i="9"/>
  <c r="K184" i="9"/>
  <c r="C85" i="5"/>
  <c r="R85" i="5"/>
  <c r="I85" i="4"/>
  <c r="K85" i="4"/>
  <c r="C79" i="5"/>
  <c r="C81" i="5"/>
  <c r="D81" i="4"/>
  <c r="R81" i="5"/>
  <c r="C63" i="5"/>
  <c r="R67" i="5"/>
  <c r="N53" i="5"/>
  <c r="D71" i="6"/>
  <c r="E71" i="6"/>
  <c r="Q89" i="6"/>
  <c r="AG89" i="4"/>
  <c r="W105" i="5"/>
  <c r="E188" i="9"/>
  <c r="H188" i="9"/>
  <c r="L188" i="9"/>
  <c r="P53" i="6"/>
  <c r="Y105" i="4"/>
  <c r="Y105" i="6"/>
  <c r="D192" i="9"/>
  <c r="AE103" i="4"/>
  <c r="AC105" i="4"/>
  <c r="AC105" i="5"/>
  <c r="C47" i="5"/>
  <c r="D47" i="4"/>
  <c r="L53" i="6"/>
  <c r="Y71" i="5"/>
  <c r="E104" i="9"/>
  <c r="H104" i="9"/>
  <c r="L104" i="9"/>
  <c r="Y71" i="6"/>
  <c r="D104" i="9"/>
  <c r="G104" i="9"/>
  <c r="K104" i="9"/>
  <c r="O53" i="5"/>
  <c r="M53" i="5"/>
  <c r="BI22" i="4"/>
  <c r="R46" i="5"/>
  <c r="I46" i="4"/>
  <c r="K46" i="4"/>
  <c r="C52" i="6"/>
  <c r="C48" i="6"/>
  <c r="AV31" i="4"/>
  <c r="AX31" i="4"/>
  <c r="BN47" i="4"/>
  <c r="AV70" i="4"/>
  <c r="AX70" i="4"/>
  <c r="BI34" i="4"/>
  <c r="K105" i="5"/>
  <c r="E105" i="5"/>
  <c r="H105" i="5"/>
  <c r="AK105" i="6"/>
  <c r="D197" i="9"/>
  <c r="G197" i="9"/>
  <c r="K197" i="9"/>
  <c r="V105" i="5"/>
  <c r="E189" i="9"/>
  <c r="H189" i="9"/>
  <c r="L189" i="9"/>
  <c r="C17" i="6"/>
  <c r="R87" i="6"/>
  <c r="H87" i="4"/>
  <c r="J87" i="4"/>
  <c r="P46" i="4"/>
  <c r="D105" i="5"/>
  <c r="AW46" i="4"/>
  <c r="AY46" i="4"/>
  <c r="C30" i="6"/>
  <c r="H53" i="6"/>
  <c r="R33" i="6"/>
  <c r="H33" i="4"/>
  <c r="J33" i="4"/>
  <c r="R18" i="4"/>
  <c r="T18" i="4"/>
  <c r="BH100" i="4"/>
  <c r="BM97" i="4"/>
  <c r="BM105" i="4"/>
  <c r="BK105" i="4"/>
  <c r="T13" i="4"/>
  <c r="W53" i="6"/>
  <c r="D56" i="9"/>
  <c r="G56" i="9"/>
  <c r="K56" i="9"/>
  <c r="D53" i="6"/>
  <c r="R35" i="6"/>
  <c r="H35" i="4"/>
  <c r="J35" i="4"/>
  <c r="BF31" i="4"/>
  <c r="BH31" i="4"/>
  <c r="AI53" i="6"/>
  <c r="J53" i="6"/>
  <c r="R34" i="6"/>
  <c r="H34" i="4"/>
  <c r="J34" i="4"/>
  <c r="X109" i="6"/>
  <c r="F53" i="6"/>
  <c r="O63" i="4"/>
  <c r="AJ15" i="4"/>
  <c r="AH53" i="4"/>
  <c r="AH89" i="4"/>
  <c r="Q53" i="5"/>
  <c r="I53" i="5"/>
  <c r="AH71" i="4"/>
  <c r="BX99" i="4"/>
  <c r="P98" i="4"/>
  <c r="C31" i="5"/>
  <c r="D31" i="4"/>
  <c r="R30" i="5"/>
  <c r="I30" i="4"/>
  <c r="K30" i="4"/>
  <c r="X53" i="5"/>
  <c r="N105" i="5"/>
  <c r="F105" i="5"/>
  <c r="AA105" i="5"/>
  <c r="E196" i="9"/>
  <c r="H196" i="9"/>
  <c r="L196" i="9"/>
  <c r="AR97" i="4"/>
  <c r="AH105" i="5"/>
  <c r="E193" i="9"/>
  <c r="H193" i="9"/>
  <c r="L193" i="9"/>
  <c r="BG99" i="4"/>
  <c r="AB105" i="5"/>
  <c r="E191" i="9"/>
  <c r="H191" i="9"/>
  <c r="L191" i="9"/>
  <c r="C43" i="5"/>
  <c r="D43" i="4"/>
  <c r="F43" i="4"/>
  <c r="X105" i="5"/>
  <c r="Z101" i="4"/>
  <c r="Z105" i="4"/>
  <c r="X105" i="4"/>
  <c r="M105" i="5"/>
  <c r="Q105" i="5"/>
  <c r="I105" i="5"/>
  <c r="C27" i="5"/>
  <c r="D27" i="4"/>
  <c r="C15" i="5"/>
  <c r="D15" i="4"/>
  <c r="F15" i="4"/>
  <c r="D53" i="5"/>
  <c r="H89" i="6"/>
  <c r="R17" i="5"/>
  <c r="I17" i="4"/>
  <c r="K17" i="4"/>
  <c r="R49" i="5"/>
  <c r="I49" i="4"/>
  <c r="K49" i="4"/>
  <c r="C22" i="5"/>
  <c r="D22" i="4"/>
  <c r="F22" i="4"/>
  <c r="BI42" i="4"/>
  <c r="AD36" i="4"/>
  <c r="Y35" i="4"/>
  <c r="C37" i="5"/>
  <c r="D37" i="4"/>
  <c r="F37" i="4"/>
  <c r="C68" i="6"/>
  <c r="C64" i="6"/>
  <c r="C42" i="6"/>
  <c r="C38" i="6"/>
  <c r="C33" i="6"/>
  <c r="C24" i="6"/>
  <c r="C20" i="6"/>
  <c r="C46" i="5"/>
  <c r="D46" i="4"/>
  <c r="F46" i="4"/>
  <c r="L53" i="5"/>
  <c r="V105" i="6"/>
  <c r="D189" i="9"/>
  <c r="G189" i="9"/>
  <c r="K189" i="9"/>
  <c r="C51" i="6"/>
  <c r="C47" i="6"/>
  <c r="C29" i="6"/>
  <c r="C16" i="6"/>
  <c r="R38" i="5"/>
  <c r="I38" i="4"/>
  <c r="K38" i="4"/>
  <c r="C33" i="5"/>
  <c r="D33" i="4"/>
  <c r="C69" i="6"/>
  <c r="C65" i="6"/>
  <c r="C43" i="6"/>
  <c r="C39" i="6"/>
  <c r="C34" i="6"/>
  <c r="C25" i="6"/>
  <c r="C21" i="6"/>
  <c r="C61" i="6"/>
  <c r="AJ50" i="4"/>
  <c r="C38" i="5"/>
  <c r="D38" i="4"/>
  <c r="F38" i="4"/>
  <c r="Y53" i="5"/>
  <c r="C66" i="6"/>
  <c r="C62" i="6"/>
  <c r="C44" i="6"/>
  <c r="C40" i="6"/>
  <c r="C35" i="6"/>
  <c r="C26" i="6"/>
  <c r="C22" i="6"/>
  <c r="C13" i="6"/>
  <c r="AO105" i="4"/>
  <c r="C49" i="5"/>
  <c r="C21" i="5"/>
  <c r="D21" i="4"/>
  <c r="U105" i="5"/>
  <c r="E184" i="9"/>
  <c r="H184" i="9"/>
  <c r="L184" i="9"/>
  <c r="C49" i="6"/>
  <c r="C45" i="6"/>
  <c r="C36" i="6"/>
  <c r="C31" i="6"/>
  <c r="C18" i="6"/>
  <c r="C14" i="6"/>
  <c r="AD25" i="4"/>
  <c r="BN24" i="4"/>
  <c r="BS16" i="4"/>
  <c r="G105" i="5"/>
  <c r="P105" i="5"/>
  <c r="C30" i="5"/>
  <c r="C67" i="6"/>
  <c r="C63" i="6"/>
  <c r="C41" i="6"/>
  <c r="C37" i="6"/>
  <c r="C32" i="6"/>
  <c r="C27" i="6"/>
  <c r="C23" i="6"/>
  <c r="P69" i="4"/>
  <c r="AI64" i="4"/>
  <c r="AI27" i="4"/>
  <c r="AD26" i="4"/>
  <c r="U23" i="4"/>
  <c r="BN16" i="4"/>
  <c r="Y16" i="4"/>
  <c r="BI15" i="4"/>
  <c r="G53" i="5"/>
  <c r="R23" i="5"/>
  <c r="I23" i="4"/>
  <c r="K23" i="4"/>
  <c r="R22" i="5"/>
  <c r="I22" i="4"/>
  <c r="K22" i="4"/>
  <c r="P53" i="5"/>
  <c r="C19" i="5"/>
  <c r="D19" i="4"/>
  <c r="C18" i="5"/>
  <c r="D18" i="4"/>
  <c r="C17" i="5"/>
  <c r="C50" i="6"/>
  <c r="C46" i="6"/>
  <c r="C28" i="6"/>
  <c r="C19" i="6"/>
  <c r="C15" i="6"/>
  <c r="BP83" i="4"/>
  <c r="BR83" i="4"/>
  <c r="AX79" i="4"/>
  <c r="AL63" i="4"/>
  <c r="R79" i="6"/>
  <c r="C79" i="6"/>
  <c r="O102" i="4"/>
  <c r="O105" i="4"/>
  <c r="M105" i="4"/>
  <c r="AM80" i="4"/>
  <c r="BH30" i="4"/>
  <c r="AD13" i="4"/>
  <c r="AB53" i="4"/>
  <c r="R86" i="6"/>
  <c r="H86" i="4"/>
  <c r="J86" i="4"/>
  <c r="AR71" i="4"/>
  <c r="C21" i="9"/>
  <c r="R86" i="4"/>
  <c r="T86" i="4"/>
  <c r="W89" i="6"/>
  <c r="BU65" i="4"/>
  <c r="T83" i="4"/>
  <c r="M13" i="4"/>
  <c r="AN84" i="4"/>
  <c r="BH85" i="4"/>
  <c r="BF71" i="4"/>
  <c r="C82" i="6"/>
  <c r="R82" i="6"/>
  <c r="H82" i="4"/>
  <c r="J82" i="4"/>
  <c r="P89" i="6"/>
  <c r="K53" i="5"/>
  <c r="C14" i="5"/>
  <c r="R14" i="5"/>
  <c r="I14" i="4"/>
  <c r="K14" i="4"/>
  <c r="S61" i="7"/>
  <c r="B61" i="4"/>
  <c r="AZ105" i="4"/>
  <c r="B27" i="4"/>
  <c r="S27" i="7"/>
  <c r="A29" i="5"/>
  <c r="A29" i="7"/>
  <c r="B40" i="4"/>
  <c r="S40" i="7"/>
  <c r="AD40" i="7"/>
  <c r="L105" i="4"/>
  <c r="BG69" i="4"/>
  <c r="AH71" i="5"/>
  <c r="E105" i="9"/>
  <c r="H105" i="9"/>
  <c r="L105" i="9"/>
  <c r="AE52" i="4"/>
  <c r="AD52" i="4"/>
  <c r="AE51" i="4"/>
  <c r="AD51" i="4"/>
  <c r="BO105" i="4"/>
  <c r="C96" i="9"/>
  <c r="U109" i="7"/>
  <c r="V105" i="4"/>
  <c r="AO27" i="4"/>
  <c r="BN23" i="4"/>
  <c r="AF53" i="4"/>
  <c r="AI17" i="4"/>
  <c r="AA53" i="4"/>
  <c r="AE16" i="4"/>
  <c r="AD16" i="4"/>
  <c r="AZ53" i="4"/>
  <c r="C41" i="5"/>
  <c r="G89" i="4"/>
  <c r="AD63" i="4"/>
  <c r="AA71" i="4"/>
  <c r="BE71" i="4"/>
  <c r="BH61" i="4"/>
  <c r="BH41" i="4"/>
  <c r="O40" i="4"/>
  <c r="AD35" i="4"/>
  <c r="AE35" i="4"/>
  <c r="BD32" i="4"/>
  <c r="BC32" i="4"/>
  <c r="O31" i="4"/>
  <c r="P31" i="4"/>
  <c r="AU53" i="4"/>
  <c r="H53" i="5"/>
  <c r="AN66" i="4"/>
  <c r="AD64" i="4"/>
  <c r="AE64" i="4"/>
  <c r="AZ71" i="4"/>
  <c r="L71" i="4"/>
  <c r="C8" i="9"/>
  <c r="AD37" i="4"/>
  <c r="C23" i="9"/>
  <c r="R41" i="5"/>
  <c r="I41" i="4"/>
  <c r="K41" i="4"/>
  <c r="C28" i="5"/>
  <c r="R28" i="5"/>
  <c r="I28" i="4"/>
  <c r="K28" i="4"/>
  <c r="AU89" i="4"/>
  <c r="AA89" i="4"/>
  <c r="AI109" i="7"/>
  <c r="C42" i="5"/>
  <c r="AQ36" i="5"/>
  <c r="AT36" i="6"/>
  <c r="AT36" i="5"/>
  <c r="AS36" i="6"/>
  <c r="AU36" i="6"/>
  <c r="AR36" i="6"/>
  <c r="AS36" i="5"/>
  <c r="AV36" i="6"/>
  <c r="AM36" i="5"/>
  <c r="BL36" i="4"/>
  <c r="BN36" i="4"/>
  <c r="AN36" i="5"/>
  <c r="BQ36" i="4"/>
  <c r="BS36" i="4"/>
  <c r="AA36" i="5"/>
  <c r="AR36" i="4"/>
  <c r="AT36" i="4"/>
  <c r="AO36" i="5"/>
  <c r="BV36" i="4"/>
  <c r="BX36" i="4"/>
  <c r="AB36" i="5"/>
  <c r="AG36" i="5"/>
  <c r="AM36" i="4"/>
  <c r="AO36" i="4"/>
  <c r="AC36" i="5"/>
  <c r="AI36" i="5"/>
  <c r="BB36" i="4"/>
  <c r="BD36" i="4"/>
  <c r="U36" i="6"/>
  <c r="Z36" i="5"/>
  <c r="N36" i="4"/>
  <c r="P36" i="4"/>
  <c r="AD36" i="6"/>
  <c r="AV36" i="4"/>
  <c r="AX36" i="4"/>
  <c r="AR36" i="5"/>
  <c r="U36" i="5"/>
  <c r="X36" i="4"/>
  <c r="Z36" i="4"/>
  <c r="AD36" i="5"/>
  <c r="AQ20" i="5"/>
  <c r="AT20" i="6"/>
  <c r="AT20" i="5"/>
  <c r="AS20" i="6"/>
  <c r="AU20" i="6"/>
  <c r="AR20" i="6"/>
  <c r="AS20" i="5"/>
  <c r="AV20" i="6"/>
  <c r="AM20" i="5"/>
  <c r="BL20" i="4"/>
  <c r="AN20" i="5"/>
  <c r="BQ20" i="4"/>
  <c r="AA20" i="5"/>
  <c r="AR20" i="4"/>
  <c r="C53" i="1"/>
  <c r="AO20" i="5"/>
  <c r="BV20" i="4"/>
  <c r="AB20" i="5"/>
  <c r="AR20" i="5"/>
  <c r="AG20" i="5"/>
  <c r="AC20" i="5"/>
  <c r="AU20" i="5"/>
  <c r="AJ20" i="5"/>
  <c r="W20" i="5"/>
  <c r="S20" i="4"/>
  <c r="AI20" i="5"/>
  <c r="BB20" i="4"/>
  <c r="Z20" i="5"/>
  <c r="N20" i="4"/>
  <c r="P20" i="4"/>
  <c r="U20" i="6"/>
  <c r="U20" i="5"/>
  <c r="X20" i="4"/>
  <c r="AD20" i="5"/>
  <c r="AD20" i="6"/>
  <c r="BJ89" i="4"/>
  <c r="C44" i="5"/>
  <c r="R44" i="5"/>
  <c r="I44" i="4"/>
  <c r="K44" i="4"/>
  <c r="C39" i="5"/>
  <c r="C29" i="5"/>
  <c r="R29" i="5"/>
  <c r="I29" i="4"/>
  <c r="K29" i="4"/>
  <c r="AE44" i="4"/>
  <c r="Q89" i="4"/>
  <c r="V89" i="4"/>
  <c r="C51" i="5"/>
  <c r="C50" i="5"/>
  <c r="C45" i="5"/>
  <c r="R42" i="5"/>
  <c r="I42" i="4"/>
  <c r="K42" i="4"/>
  <c r="R39" i="5"/>
  <c r="I39" i="4"/>
  <c r="K39" i="4"/>
  <c r="C35" i="5"/>
  <c r="C34" i="5"/>
  <c r="C25" i="5"/>
  <c r="AU36" i="5"/>
  <c r="B51" i="4"/>
  <c r="S51" i="7"/>
  <c r="AD51" i="7"/>
  <c r="BI47" i="4"/>
  <c r="R25" i="5"/>
  <c r="I25" i="4"/>
  <c r="K25" i="4"/>
  <c r="AJ36" i="5"/>
  <c r="C89" i="7"/>
  <c r="R45" i="5"/>
  <c r="I45" i="4"/>
  <c r="K45" i="4"/>
  <c r="C32" i="9"/>
  <c r="AJ52" i="4"/>
  <c r="L89" i="4"/>
  <c r="AK36" i="6"/>
  <c r="C26" i="5"/>
  <c r="R26" i="5"/>
  <c r="I26" i="4"/>
  <c r="K26" i="4"/>
  <c r="C23" i="5"/>
  <c r="C13" i="5"/>
  <c r="R13" i="5"/>
  <c r="W36" i="5"/>
  <c r="S36" i="4"/>
  <c r="U36" i="4"/>
  <c r="AQ79" i="5"/>
  <c r="AT79" i="6"/>
  <c r="AT79" i="5"/>
  <c r="AR79" i="5"/>
  <c r="AU79" i="5"/>
  <c r="AS79" i="6"/>
  <c r="AR79" i="6"/>
  <c r="AS79" i="5"/>
  <c r="AV79" i="6"/>
  <c r="U79" i="5"/>
  <c r="AJ79" i="5"/>
  <c r="U79" i="6"/>
  <c r="AK79" i="6"/>
  <c r="C89" i="1"/>
  <c r="C30" i="9"/>
  <c r="C24" i="9"/>
  <c r="R51" i="5"/>
  <c r="I51" i="4"/>
  <c r="K51" i="4"/>
  <c r="C40" i="5"/>
  <c r="R40" i="5"/>
  <c r="I40" i="4"/>
  <c r="K40" i="4"/>
  <c r="R35" i="5"/>
  <c r="I35" i="4"/>
  <c r="K35" i="4"/>
  <c r="C24" i="5"/>
  <c r="R24" i="5"/>
  <c r="I24" i="4"/>
  <c r="K24" i="4"/>
  <c r="R19" i="5"/>
  <c r="I19" i="4"/>
  <c r="K19" i="4"/>
  <c r="AR40" i="5"/>
  <c r="AU40" i="5"/>
  <c r="AU40" i="6"/>
  <c r="AR40" i="6"/>
  <c r="AS40" i="5"/>
  <c r="AV40" i="6"/>
  <c r="AS40" i="6"/>
  <c r="AQ40" i="5"/>
  <c r="AT40" i="6"/>
  <c r="AT40" i="5"/>
  <c r="U40" i="6"/>
  <c r="W40" i="5"/>
  <c r="S40" i="4"/>
  <c r="U40" i="4"/>
  <c r="AK40" i="6"/>
  <c r="AI40" i="5"/>
  <c r="BB40" i="4"/>
  <c r="BD40" i="4"/>
  <c r="AJ40" i="5"/>
  <c r="AD40" i="6"/>
  <c r="AR24" i="5"/>
  <c r="AU24" i="5"/>
  <c r="AU24" i="6"/>
  <c r="AR24" i="6"/>
  <c r="AS24" i="5"/>
  <c r="AV24" i="6"/>
  <c r="AS24" i="6"/>
  <c r="AQ24" i="5"/>
  <c r="AT24" i="6"/>
  <c r="AT24" i="5"/>
  <c r="U24" i="6"/>
  <c r="W24" i="5"/>
  <c r="S24" i="4"/>
  <c r="U24" i="4"/>
  <c r="AK24" i="6"/>
  <c r="AI24" i="5"/>
  <c r="BB24" i="4"/>
  <c r="BD24" i="4"/>
  <c r="AJ24" i="5"/>
  <c r="AD24" i="6"/>
  <c r="AV24" i="4"/>
  <c r="AX24" i="4"/>
  <c r="AU83" i="6"/>
  <c r="AR83" i="6"/>
  <c r="AS83" i="5"/>
  <c r="AV83" i="6"/>
  <c r="AS83" i="6"/>
  <c r="AT83" i="6"/>
  <c r="AT83" i="5"/>
  <c r="U83" i="5"/>
  <c r="AR83" i="5"/>
  <c r="AU83" i="5"/>
  <c r="U83" i="6"/>
  <c r="AD83" i="6"/>
  <c r="BO89" i="4"/>
  <c r="AZ89" i="4"/>
  <c r="C52" i="5"/>
  <c r="R52" i="5"/>
  <c r="I52" i="4"/>
  <c r="K52" i="4"/>
  <c r="R47" i="5"/>
  <c r="I47" i="4"/>
  <c r="K47" i="4"/>
  <c r="C36" i="5"/>
  <c r="R36" i="5"/>
  <c r="I36" i="4"/>
  <c r="K36" i="4"/>
  <c r="R31" i="5"/>
  <c r="I31" i="4"/>
  <c r="K31" i="4"/>
  <c r="C20" i="5"/>
  <c r="R20" i="5"/>
  <c r="I20" i="4"/>
  <c r="K20" i="4"/>
  <c r="C70" i="6"/>
  <c r="AU79" i="6"/>
  <c r="AM79" i="5"/>
  <c r="R50" i="5"/>
  <c r="I50" i="4"/>
  <c r="K50" i="4"/>
  <c r="R37" i="5"/>
  <c r="I37" i="4"/>
  <c r="K37" i="4"/>
  <c r="R34" i="5"/>
  <c r="I34" i="4"/>
  <c r="K34" i="4"/>
  <c r="R21" i="5"/>
  <c r="I21" i="4"/>
  <c r="K21" i="4"/>
  <c r="R18" i="5"/>
  <c r="I18" i="4"/>
  <c r="K18" i="4"/>
  <c r="R15" i="5"/>
  <c r="I15" i="4"/>
  <c r="K15" i="4"/>
  <c r="Z46" i="4"/>
  <c r="AP89" i="4"/>
  <c r="AJ105" i="5"/>
  <c r="E197" i="9"/>
  <c r="H197" i="9"/>
  <c r="L197" i="9"/>
  <c r="C48" i="5"/>
  <c r="R48" i="5"/>
  <c r="I48" i="4"/>
  <c r="K48" i="4"/>
  <c r="R43" i="5"/>
  <c r="I43" i="4"/>
  <c r="K43" i="4"/>
  <c r="C32" i="5"/>
  <c r="R32" i="5"/>
  <c r="I32" i="4"/>
  <c r="K32" i="4"/>
  <c r="R27" i="5"/>
  <c r="I27" i="4"/>
  <c r="K27" i="4"/>
  <c r="C16" i="5"/>
  <c r="R16" i="5"/>
  <c r="I16" i="4"/>
  <c r="K16" i="4"/>
  <c r="U40" i="5"/>
  <c r="X40" i="4"/>
  <c r="Z40" i="4"/>
  <c r="U24" i="5"/>
  <c r="X24" i="4"/>
  <c r="Z24" i="4"/>
  <c r="AT64" i="6"/>
  <c r="AT64" i="5"/>
  <c r="AR64" i="5"/>
  <c r="AU64" i="5"/>
  <c r="AU64" i="6"/>
  <c r="AS64" i="6"/>
  <c r="AS64" i="5"/>
  <c r="AV64" i="6"/>
  <c r="AQ64" i="5"/>
  <c r="AQ44" i="5"/>
  <c r="AT44" i="6"/>
  <c r="AT44" i="5"/>
  <c r="AS44" i="6"/>
  <c r="AU44" i="6"/>
  <c r="AR44" i="6"/>
  <c r="AS44" i="5"/>
  <c r="AV44" i="6"/>
  <c r="AQ28" i="5"/>
  <c r="AT28" i="6"/>
  <c r="AT28" i="5"/>
  <c r="AS28" i="6"/>
  <c r="AU28" i="6"/>
  <c r="AR28" i="6"/>
  <c r="AS28" i="5"/>
  <c r="AV28" i="6"/>
  <c r="AQ87" i="5"/>
  <c r="AT87" i="6"/>
  <c r="AT87" i="5"/>
  <c r="U87" i="5"/>
  <c r="X87" i="4"/>
  <c r="Z87" i="4"/>
  <c r="AR87" i="5"/>
  <c r="AU87" i="5"/>
  <c r="AS87" i="6"/>
  <c r="AR87" i="6"/>
  <c r="AS87" i="5"/>
  <c r="AV87" i="6"/>
  <c r="AR28" i="5"/>
  <c r="AR68" i="6"/>
  <c r="AS68" i="5"/>
  <c r="AV68" i="6"/>
  <c r="AQ68" i="5"/>
  <c r="AS68" i="6"/>
  <c r="AR68" i="5"/>
  <c r="AU68" i="5"/>
  <c r="AU68" i="6"/>
  <c r="AT50" i="6"/>
  <c r="AT50" i="5"/>
  <c r="AU48" i="6"/>
  <c r="AR50" i="5"/>
  <c r="AU50" i="5"/>
  <c r="AR48" i="6"/>
  <c r="AU50" i="6"/>
  <c r="AV48" i="6"/>
  <c r="AS48" i="6"/>
  <c r="AS50" i="5"/>
  <c r="AV50" i="6"/>
  <c r="AT48" i="6"/>
  <c r="AS50" i="6"/>
  <c r="AQ50" i="5"/>
  <c r="AR32" i="5"/>
  <c r="AU32" i="5"/>
  <c r="AU32" i="6"/>
  <c r="AR32" i="6"/>
  <c r="AS32" i="5"/>
  <c r="AV32" i="6"/>
  <c r="AS32" i="6"/>
  <c r="AQ32" i="5"/>
  <c r="AT32" i="6"/>
  <c r="AT32" i="5"/>
  <c r="AR16" i="5"/>
  <c r="AU16" i="5"/>
  <c r="AU16" i="6"/>
  <c r="AR16" i="6"/>
  <c r="AS16" i="5"/>
  <c r="AV16" i="6"/>
  <c r="AS16" i="6"/>
  <c r="AQ16" i="5"/>
  <c r="AT16" i="6"/>
  <c r="AT16" i="5"/>
  <c r="AN104" i="5"/>
  <c r="BQ104" i="4"/>
  <c r="BS104" i="4"/>
  <c r="AN100" i="5"/>
  <c r="AS43" i="5"/>
  <c r="AS35" i="5"/>
  <c r="AS27" i="5"/>
  <c r="AS19" i="5"/>
  <c r="AR82" i="5"/>
  <c r="AS49" i="6"/>
  <c r="AS86" i="5"/>
  <c r="AT47" i="6"/>
  <c r="AT39" i="6"/>
  <c r="AT31" i="6"/>
  <c r="AT23" i="6"/>
  <c r="AT15" i="6"/>
  <c r="AR67" i="5"/>
  <c r="C99" i="6"/>
  <c r="AN103" i="5"/>
  <c r="BQ103" i="4"/>
  <c r="BS103" i="4"/>
  <c r="AU86" i="6"/>
  <c r="AT67" i="6"/>
  <c r="AR43" i="5"/>
  <c r="AR35" i="5"/>
  <c r="AR27" i="5"/>
  <c r="AR19" i="5"/>
  <c r="AS86" i="6"/>
  <c r="AS82" i="6"/>
  <c r="AS67" i="6"/>
  <c r="AS63" i="6"/>
  <c r="AS47" i="6"/>
  <c r="AS43" i="6"/>
  <c r="AS35" i="6"/>
  <c r="AS27" i="6"/>
  <c r="AS19" i="6"/>
  <c r="C101" i="6"/>
  <c r="F33" i="4"/>
  <c r="N89" i="4"/>
  <c r="AW32" i="4"/>
  <c r="AY32" i="4"/>
  <c r="AW102" i="6"/>
  <c r="AK71" i="6"/>
  <c r="D109" i="9"/>
  <c r="G109" i="9"/>
  <c r="K109" i="9"/>
  <c r="AV46" i="4"/>
  <c r="AX46" i="4"/>
  <c r="AW17" i="4"/>
  <c r="AY17" i="4"/>
  <c r="AV43" i="4"/>
  <c r="AX43" i="4"/>
  <c r="AV19" i="4"/>
  <c r="AX19" i="4"/>
  <c r="AW19" i="4"/>
  <c r="AY19" i="4"/>
  <c r="AV85" i="4"/>
  <c r="AX85" i="4"/>
  <c r="AL89" i="4"/>
  <c r="AP71" i="6"/>
  <c r="Z71" i="5"/>
  <c r="E99" i="9"/>
  <c r="H99" i="9"/>
  <c r="L99" i="9"/>
  <c r="E84" i="4"/>
  <c r="AW21" i="4"/>
  <c r="AY21" i="4"/>
  <c r="AW51" i="4"/>
  <c r="AY51" i="4"/>
  <c r="AW51" i="6"/>
  <c r="AV85" i="5"/>
  <c r="AW62" i="4"/>
  <c r="AY62" i="4"/>
  <c r="AR89" i="4"/>
  <c r="F18" i="4"/>
  <c r="F19" i="4"/>
  <c r="S65" i="5"/>
  <c r="AR105" i="6"/>
  <c r="D204" i="9"/>
  <c r="AM71" i="5"/>
  <c r="E94" i="9"/>
  <c r="H94" i="9"/>
  <c r="L94" i="9"/>
  <c r="AC71" i="5"/>
  <c r="AW17" i="6"/>
  <c r="D190" i="9"/>
  <c r="G190" i="9"/>
  <c r="K190" i="9"/>
  <c r="AC89" i="6"/>
  <c r="AV82" i="4"/>
  <c r="AX82" i="4"/>
  <c r="AV86" i="4"/>
  <c r="AX86" i="4"/>
  <c r="AW86" i="4"/>
  <c r="AY86" i="4"/>
  <c r="AY89" i="4"/>
  <c r="AW66" i="4"/>
  <c r="AY66" i="4"/>
  <c r="AM71" i="4"/>
  <c r="AV48" i="5"/>
  <c r="AW49" i="4"/>
  <c r="AY49" i="4"/>
  <c r="AW46" i="6"/>
  <c r="AW18" i="6"/>
  <c r="AV15" i="4"/>
  <c r="AX15" i="4"/>
  <c r="AW40" i="4"/>
  <c r="AY40" i="4"/>
  <c r="AV38" i="4"/>
  <c r="AX38" i="4"/>
  <c r="AV17" i="4"/>
  <c r="AX17" i="4"/>
  <c r="AW52" i="4"/>
  <c r="AY52" i="4"/>
  <c r="AW37" i="6"/>
  <c r="AW45" i="4"/>
  <c r="AY45" i="4"/>
  <c r="AW47" i="4"/>
  <c r="AY47" i="4"/>
  <c r="AV33" i="5"/>
  <c r="AW26" i="6"/>
  <c r="AW34" i="4"/>
  <c r="AY34" i="4"/>
  <c r="AV17" i="5"/>
  <c r="AV35" i="4"/>
  <c r="AX35" i="4"/>
  <c r="F69" i="4"/>
  <c r="AV26" i="5"/>
  <c r="AE89" i="4"/>
  <c r="AW88" i="6"/>
  <c r="AW30" i="4"/>
  <c r="AY30" i="4"/>
  <c r="AW33" i="6"/>
  <c r="AW42" i="4"/>
  <c r="AY42" i="4"/>
  <c r="AW29" i="6"/>
  <c r="AV51" i="5"/>
  <c r="AC89" i="5"/>
  <c r="AE105" i="4"/>
  <c r="H148" i="9"/>
  <c r="L148" i="9"/>
  <c r="AP89" i="6"/>
  <c r="D155" i="9"/>
  <c r="G155" i="9"/>
  <c r="K155" i="9"/>
  <c r="AV38" i="5"/>
  <c r="AW34" i="6"/>
  <c r="AW25" i="6"/>
  <c r="P89" i="4"/>
  <c r="AS105" i="5"/>
  <c r="E206" i="9"/>
  <c r="L206" i="9"/>
  <c r="B105" i="4"/>
  <c r="AV21" i="4"/>
  <c r="AX21" i="4"/>
  <c r="G109" i="4"/>
  <c r="AC53" i="6"/>
  <c r="F47" i="4"/>
  <c r="G192" i="9"/>
  <c r="K192" i="9"/>
  <c r="F81" i="4"/>
  <c r="B89" i="4"/>
  <c r="AV71" i="7"/>
  <c r="BL61" i="4"/>
  <c r="BN61" i="4"/>
  <c r="AB89" i="5"/>
  <c r="E147" i="9"/>
  <c r="H147" i="9"/>
  <c r="L147" i="9"/>
  <c r="AV42" i="5"/>
  <c r="AW45" i="6"/>
  <c r="AW18" i="4"/>
  <c r="AY18" i="4"/>
  <c r="AW30" i="6"/>
  <c r="AV30" i="5"/>
  <c r="AV46" i="5"/>
  <c r="AW35" i="6"/>
  <c r="M71" i="4"/>
  <c r="AC71" i="6"/>
  <c r="D102" i="9"/>
  <c r="G102" i="9"/>
  <c r="K102" i="9"/>
  <c r="AW81" i="6"/>
  <c r="AX81" i="6"/>
  <c r="AO62" i="4"/>
  <c r="AO71" i="4"/>
  <c r="F83" i="4"/>
  <c r="A62" i="7"/>
  <c r="A62" i="6"/>
  <c r="A62" i="5"/>
  <c r="AV30" i="4"/>
  <c r="AX30" i="4"/>
  <c r="AW38" i="4"/>
  <c r="AY38" i="4"/>
  <c r="Q109" i="4"/>
  <c r="AW82" i="6"/>
  <c r="F21" i="4"/>
  <c r="AW44" i="4"/>
  <c r="AY44" i="4"/>
  <c r="AW42" i="6"/>
  <c r="T71" i="4"/>
  <c r="AV37" i="5"/>
  <c r="AW41" i="6"/>
  <c r="AW21" i="6"/>
  <c r="AV21" i="5"/>
  <c r="AV25" i="5"/>
  <c r="AV100" i="5"/>
  <c r="AV22" i="4"/>
  <c r="AX22" i="4"/>
  <c r="AV22" i="5"/>
  <c r="AW68" i="4"/>
  <c r="AY68" i="4"/>
  <c r="AV104" i="5"/>
  <c r="BH71" i="4"/>
  <c r="AG71" i="5"/>
  <c r="E107" i="9"/>
  <c r="H107" i="9"/>
  <c r="L107" i="9"/>
  <c r="Z89" i="5"/>
  <c r="E143" i="9"/>
  <c r="H143" i="9"/>
  <c r="L143" i="9"/>
  <c r="AW14" i="6"/>
  <c r="AX14" i="6"/>
  <c r="AD71" i="5"/>
  <c r="E102" i="9"/>
  <c r="H102" i="9"/>
  <c r="L102" i="9"/>
  <c r="BV89" i="4"/>
  <c r="F104" i="4"/>
  <c r="F65" i="4"/>
  <c r="AV41" i="5"/>
  <c r="AV14" i="5"/>
  <c r="AW14" i="5"/>
  <c r="AV31" i="5"/>
  <c r="AW100" i="6"/>
  <c r="AV52" i="4"/>
  <c r="AX52" i="4"/>
  <c r="AW104" i="6"/>
  <c r="AV47" i="4"/>
  <c r="AX47" i="4"/>
  <c r="BU53" i="4"/>
  <c r="AV63" i="5"/>
  <c r="AW105" i="5"/>
  <c r="BT109" i="4"/>
  <c r="S89" i="7"/>
  <c r="AV86" i="5"/>
  <c r="AP109" i="4"/>
  <c r="BO109" i="4"/>
  <c r="AG89" i="5"/>
  <c r="E151" i="9"/>
  <c r="H151" i="9"/>
  <c r="L151" i="9"/>
  <c r="AT89" i="4"/>
  <c r="AL53" i="4"/>
  <c r="AH89" i="6"/>
  <c r="D151" i="9"/>
  <c r="G151" i="9"/>
  <c r="K151" i="9"/>
  <c r="I109" i="6"/>
  <c r="AV99" i="5"/>
  <c r="AD89" i="5"/>
  <c r="BI89" i="4"/>
  <c r="S105" i="7"/>
  <c r="F70" i="4"/>
  <c r="AM105" i="5"/>
  <c r="E182" i="9"/>
  <c r="H182" i="9"/>
  <c r="L182" i="9"/>
  <c r="BE109" i="4"/>
  <c r="AH53" i="6"/>
  <c r="D63" i="9"/>
  <c r="AJ53" i="6"/>
  <c r="D62" i="9"/>
  <c r="T105" i="4"/>
  <c r="AW31" i="6"/>
  <c r="AW49" i="6"/>
  <c r="AV40" i="4"/>
  <c r="AX40" i="4"/>
  <c r="AJ89" i="5"/>
  <c r="E153" i="9"/>
  <c r="H153" i="9"/>
  <c r="L153" i="9"/>
  <c r="Z53" i="6"/>
  <c r="BU89" i="4"/>
  <c r="AP53" i="6"/>
  <c r="D67" i="9"/>
  <c r="G67" i="9"/>
  <c r="K67" i="9"/>
  <c r="AO89" i="5"/>
  <c r="E155" i="9"/>
  <c r="H155" i="9"/>
  <c r="L155" i="9"/>
  <c r="E83" i="4"/>
  <c r="AV49" i="4"/>
  <c r="AX49" i="4"/>
  <c r="AB71" i="5"/>
  <c r="E103" i="9"/>
  <c r="H103" i="9"/>
  <c r="L103" i="9"/>
  <c r="O89" i="4"/>
  <c r="AK105" i="5"/>
  <c r="E198" i="9"/>
  <c r="H198" i="9"/>
  <c r="L198" i="9"/>
  <c r="AL71" i="6"/>
  <c r="D110" i="9"/>
  <c r="AL89" i="6"/>
  <c r="D154" i="9"/>
  <c r="G154" i="9"/>
  <c r="K154" i="9"/>
  <c r="AK71" i="5"/>
  <c r="E110" i="9"/>
  <c r="H110" i="9"/>
  <c r="L110" i="9"/>
  <c r="AK89" i="5"/>
  <c r="E154" i="9"/>
  <c r="H154" i="9"/>
  <c r="L154" i="9"/>
  <c r="AW28" i="4"/>
  <c r="AY28" i="4"/>
  <c r="AJ71" i="5"/>
  <c r="E109" i="9"/>
  <c r="H109" i="9"/>
  <c r="L109" i="9"/>
  <c r="AW38" i="6"/>
  <c r="AW22" i="6"/>
  <c r="AK109" i="4"/>
  <c r="BX80" i="4"/>
  <c r="BX89" i="4"/>
  <c r="W71" i="4"/>
  <c r="BW53" i="4"/>
  <c r="V109" i="4"/>
  <c r="AD105" i="7"/>
  <c r="AC53" i="5"/>
  <c r="Y63" i="4"/>
  <c r="AF109" i="4"/>
  <c r="AD79" i="7"/>
  <c r="AD89" i="7"/>
  <c r="BA89" i="4"/>
  <c r="U71" i="6"/>
  <c r="D96" i="9"/>
  <c r="G96" i="9"/>
  <c r="K96" i="9"/>
  <c r="AV89" i="7"/>
  <c r="AK89" i="6"/>
  <c r="D153" i="9"/>
  <c r="G153" i="9"/>
  <c r="K153" i="9"/>
  <c r="BJ109" i="4"/>
  <c r="F31" i="4"/>
  <c r="AJ105" i="4"/>
  <c r="BA105" i="4"/>
  <c r="AV66" i="5"/>
  <c r="AV70" i="5"/>
  <c r="AU105" i="6"/>
  <c r="D207" i="9"/>
  <c r="K207" i="9"/>
  <c r="C213" i="9"/>
  <c r="AL105" i="6"/>
  <c r="D198" i="9"/>
  <c r="G198" i="9"/>
  <c r="K198" i="9"/>
  <c r="Y71" i="4"/>
  <c r="AI89" i="4"/>
  <c r="C103" i="4"/>
  <c r="E103" i="4"/>
  <c r="AV84" i="5"/>
  <c r="M109" i="6"/>
  <c r="AW23" i="6"/>
  <c r="K109" i="6"/>
  <c r="S103" i="6"/>
  <c r="AW39" i="6"/>
  <c r="S69" i="5"/>
  <c r="AE69" i="5"/>
  <c r="AW63" i="6"/>
  <c r="S102" i="6"/>
  <c r="M89" i="4"/>
  <c r="AH71" i="6"/>
  <c r="D107" i="9"/>
  <c r="G107" i="9"/>
  <c r="K107" i="9"/>
  <c r="S61" i="5"/>
  <c r="AE61" i="5"/>
  <c r="C102" i="4"/>
  <c r="E102" i="4"/>
  <c r="BF89" i="4"/>
  <c r="Z89" i="6"/>
  <c r="D143" i="9"/>
  <c r="G143" i="9"/>
  <c r="K143" i="9"/>
  <c r="AW99" i="6"/>
  <c r="S40" i="6"/>
  <c r="AW27" i="6"/>
  <c r="AX27" i="6"/>
  <c r="S70" i="5"/>
  <c r="AE70" i="5"/>
  <c r="BG89" i="4"/>
  <c r="AB84" i="6"/>
  <c r="AS105" i="6"/>
  <c r="D205" i="9"/>
  <c r="K205" i="9"/>
  <c r="N61" i="4"/>
  <c r="P61" i="4"/>
  <c r="P71" i="4"/>
  <c r="BL105" i="4"/>
  <c r="BN105" i="4"/>
  <c r="H105" i="4"/>
  <c r="AV67" i="5"/>
  <c r="BW89" i="4"/>
  <c r="AN84" i="6"/>
  <c r="BK84" i="4"/>
  <c r="BM84" i="4"/>
  <c r="AT71" i="4"/>
  <c r="BV105" i="4"/>
  <c r="AA84" i="6"/>
  <c r="AQ84" i="4"/>
  <c r="AS84" i="4"/>
  <c r="S83" i="5"/>
  <c r="AE83" i="5"/>
  <c r="AQ105" i="5"/>
  <c r="E204" i="9"/>
  <c r="L204" i="9"/>
  <c r="C80" i="4"/>
  <c r="E80" i="4"/>
  <c r="T53" i="4"/>
  <c r="AB87" i="6"/>
  <c r="AE87" i="6"/>
  <c r="AW19" i="6"/>
  <c r="AX19" i="6"/>
  <c r="AV102" i="5"/>
  <c r="AW65" i="6"/>
  <c r="AD89" i="4"/>
  <c r="BC71" i="4"/>
  <c r="AT105" i="5"/>
  <c r="E207" i="9"/>
  <c r="L207" i="9"/>
  <c r="AT105" i="6"/>
  <c r="D206" i="9"/>
  <c r="K206" i="9"/>
  <c r="AH105" i="4"/>
  <c r="AH109" i="4"/>
  <c r="J109" i="6"/>
  <c r="AV43" i="5"/>
  <c r="S38" i="5"/>
  <c r="AE38" i="5"/>
  <c r="AA89" i="5"/>
  <c r="E152" i="9"/>
  <c r="H152" i="9"/>
  <c r="L152" i="9"/>
  <c r="C71" i="5"/>
  <c r="E97" i="9"/>
  <c r="H97" i="9"/>
  <c r="L97" i="9"/>
  <c r="AN53" i="4"/>
  <c r="AA80" i="6"/>
  <c r="AQ80" i="4"/>
  <c r="AS80" i="4"/>
  <c r="S41" i="6"/>
  <c r="S85" i="6"/>
  <c r="S83" i="6"/>
  <c r="AN87" i="6"/>
  <c r="BK87" i="4"/>
  <c r="BM87" i="4"/>
  <c r="C87" i="4"/>
  <c r="E87" i="4"/>
  <c r="AB86" i="6"/>
  <c r="AN83" i="6"/>
  <c r="BK83" i="4"/>
  <c r="BM83" i="4"/>
  <c r="S43" i="6"/>
  <c r="C81" i="4"/>
  <c r="E81" i="4"/>
  <c r="AA81" i="6"/>
  <c r="AQ81" i="4"/>
  <c r="AS81" i="4"/>
  <c r="S81" i="6"/>
  <c r="E109" i="6"/>
  <c r="AA83" i="6"/>
  <c r="AQ83" i="4"/>
  <c r="AS83" i="4"/>
  <c r="AB83" i="6"/>
  <c r="AA86" i="6"/>
  <c r="AQ86" i="4"/>
  <c r="AS86" i="4"/>
  <c r="AN86" i="6"/>
  <c r="BK86" i="4"/>
  <c r="BM86" i="4"/>
  <c r="AN81" i="6"/>
  <c r="BK81" i="4"/>
  <c r="BM81" i="4"/>
  <c r="R71" i="6"/>
  <c r="D98" i="9"/>
  <c r="G98" i="9"/>
  <c r="K98" i="9"/>
  <c r="AH53" i="5"/>
  <c r="AH109" i="5"/>
  <c r="AO98" i="6"/>
  <c r="BP98" i="4"/>
  <c r="BR98" i="4"/>
  <c r="J105" i="4"/>
  <c r="AI71" i="4"/>
  <c r="AW15" i="6"/>
  <c r="AX15" i="6"/>
  <c r="AV82" i="5"/>
  <c r="AT71" i="5"/>
  <c r="E119" i="9"/>
  <c r="L119" i="9"/>
  <c r="BB71" i="4"/>
  <c r="AB53" i="5"/>
  <c r="E59" i="9"/>
  <c r="S46" i="5"/>
  <c r="AE46" i="5"/>
  <c r="M109" i="5"/>
  <c r="AV18" i="5"/>
  <c r="AV39" i="5"/>
  <c r="AV47" i="5"/>
  <c r="AJ71" i="4"/>
  <c r="S101" i="5"/>
  <c r="AE101" i="5"/>
  <c r="AE71" i="4"/>
  <c r="I70" i="4"/>
  <c r="K70" i="4"/>
  <c r="BD71" i="4"/>
  <c r="AR105" i="5"/>
  <c r="E205" i="9"/>
  <c r="L205" i="9"/>
  <c r="O109" i="5"/>
  <c r="X71" i="4"/>
  <c r="P109" i="5"/>
  <c r="AI71" i="5"/>
  <c r="E106" i="9"/>
  <c r="H106" i="9"/>
  <c r="L106" i="9"/>
  <c r="S89" i="4"/>
  <c r="BN71" i="4"/>
  <c r="S87" i="5"/>
  <c r="AE87" i="5"/>
  <c r="AV80" i="5"/>
  <c r="AW80" i="5"/>
  <c r="D99" i="4"/>
  <c r="F99" i="4"/>
  <c r="AA53" i="5"/>
  <c r="E64" i="9"/>
  <c r="Z71" i="4"/>
  <c r="S33" i="5"/>
  <c r="AE33" i="5"/>
  <c r="D109" i="5"/>
  <c r="N109" i="5"/>
  <c r="AE65" i="5"/>
  <c r="W89" i="5"/>
  <c r="E144" i="9"/>
  <c r="H144" i="9"/>
  <c r="L144" i="9"/>
  <c r="S82" i="5"/>
  <c r="AE82" i="5"/>
  <c r="W71" i="5"/>
  <c r="E100" i="9"/>
  <c r="H100" i="9"/>
  <c r="L100" i="9"/>
  <c r="C105" i="5"/>
  <c r="E185" i="9"/>
  <c r="H185" i="9"/>
  <c r="L185" i="9"/>
  <c r="AX105" i="4"/>
  <c r="AV105" i="4"/>
  <c r="C98" i="4"/>
  <c r="E98" i="4"/>
  <c r="BB105" i="4"/>
  <c r="S97" i="5"/>
  <c r="AE97" i="5"/>
  <c r="L109" i="5"/>
  <c r="E192" i="9"/>
  <c r="H192" i="9"/>
  <c r="L192" i="9"/>
  <c r="S98" i="6"/>
  <c r="K105" i="4"/>
  <c r="H109" i="5"/>
  <c r="R105" i="5"/>
  <c r="E186" i="9"/>
  <c r="H186" i="9"/>
  <c r="L186" i="9"/>
  <c r="BF105" i="4"/>
  <c r="R105" i="6"/>
  <c r="D186" i="9"/>
  <c r="G186" i="9"/>
  <c r="K186" i="9"/>
  <c r="S98" i="5"/>
  <c r="D98" i="4"/>
  <c r="F98" i="4"/>
  <c r="K109" i="5"/>
  <c r="D102" i="4"/>
  <c r="F102" i="4"/>
  <c r="S102" i="5"/>
  <c r="AE102" i="5"/>
  <c r="S100" i="5"/>
  <c r="AE100" i="5"/>
  <c r="D100" i="4"/>
  <c r="F100" i="4"/>
  <c r="S103" i="5"/>
  <c r="AE103" i="5"/>
  <c r="S104" i="5"/>
  <c r="AE104" i="5"/>
  <c r="AB99" i="6"/>
  <c r="AA99" i="6"/>
  <c r="AB103" i="6"/>
  <c r="AA103" i="6"/>
  <c r="AO100" i="6"/>
  <c r="BP100" i="4"/>
  <c r="BR100" i="4"/>
  <c r="C100" i="4"/>
  <c r="E100" i="4"/>
  <c r="AB100" i="6"/>
  <c r="AA100" i="6"/>
  <c r="S100" i="6"/>
  <c r="AA97" i="6"/>
  <c r="AB97" i="6"/>
  <c r="AO104" i="6"/>
  <c r="BP104" i="4"/>
  <c r="BR104" i="4"/>
  <c r="AB104" i="6"/>
  <c r="AA104" i="6"/>
  <c r="S104" i="6"/>
  <c r="C104" i="4"/>
  <c r="E104" i="4"/>
  <c r="BH105" i="4"/>
  <c r="AE98" i="6"/>
  <c r="AF98" i="6"/>
  <c r="AQ98" i="4"/>
  <c r="AS98" i="4"/>
  <c r="AQ102" i="4"/>
  <c r="AS102" i="4"/>
  <c r="AE102" i="6"/>
  <c r="AF102" i="6"/>
  <c r="AA101" i="6"/>
  <c r="AB101" i="6"/>
  <c r="G109" i="6"/>
  <c r="AN89" i="4"/>
  <c r="BH89" i="4"/>
  <c r="BC89" i="4"/>
  <c r="U89" i="4"/>
  <c r="BX105" i="4"/>
  <c r="Q109" i="6"/>
  <c r="AU105" i="5"/>
  <c r="E208" i="9"/>
  <c r="L208" i="9"/>
  <c r="AV34" i="5"/>
  <c r="AJ89" i="4"/>
  <c r="BD89" i="4"/>
  <c r="AK53" i="5"/>
  <c r="V89" i="6"/>
  <c r="D145" i="9"/>
  <c r="G145" i="9"/>
  <c r="K145" i="9"/>
  <c r="S84" i="6"/>
  <c r="AE53" i="4"/>
  <c r="U71" i="4"/>
  <c r="AW61" i="4"/>
  <c r="V71" i="6"/>
  <c r="D101" i="9"/>
  <c r="G101" i="9"/>
  <c r="K101" i="9"/>
  <c r="AV105" i="6"/>
  <c r="D208" i="9"/>
  <c r="K208" i="9"/>
  <c r="O109" i="6"/>
  <c r="AW80" i="6"/>
  <c r="AX80" i="6"/>
  <c r="BB89" i="4"/>
  <c r="AI89" i="5"/>
  <c r="E150" i="9"/>
  <c r="H150" i="9"/>
  <c r="L150" i="9"/>
  <c r="C89" i="5"/>
  <c r="E141" i="9"/>
  <c r="AJ89" i="6"/>
  <c r="D150" i="9"/>
  <c r="G150" i="9"/>
  <c r="K150" i="9"/>
  <c r="AB80" i="6"/>
  <c r="S89" i="1"/>
  <c r="U89" i="1"/>
  <c r="W89" i="1"/>
  <c r="AV80" i="4"/>
  <c r="AX80" i="4"/>
  <c r="AW62" i="6"/>
  <c r="AX62" i="6"/>
  <c r="U71" i="1"/>
  <c r="S71" i="1"/>
  <c r="W71" i="1"/>
  <c r="S71" i="4"/>
  <c r="U71" i="5"/>
  <c r="E96" i="9"/>
  <c r="H96" i="9"/>
  <c r="L96" i="9"/>
  <c r="AA71" i="5"/>
  <c r="E108" i="9"/>
  <c r="H108" i="9"/>
  <c r="L108" i="9"/>
  <c r="BA71" i="4"/>
  <c r="AJ71" i="6"/>
  <c r="D106" i="9"/>
  <c r="G106" i="9"/>
  <c r="K106" i="9"/>
  <c r="Z71" i="6"/>
  <c r="D99" i="9"/>
  <c r="G99" i="9"/>
  <c r="K99" i="9"/>
  <c r="BV61" i="4"/>
  <c r="AO71" i="5"/>
  <c r="E111" i="9"/>
  <c r="H111" i="9"/>
  <c r="L111" i="9"/>
  <c r="BQ61" i="4"/>
  <c r="AN71" i="5"/>
  <c r="E95" i="9"/>
  <c r="H95" i="9"/>
  <c r="L95" i="9"/>
  <c r="AV61" i="5"/>
  <c r="AW61" i="5"/>
  <c r="C71" i="6"/>
  <c r="D97" i="9"/>
  <c r="G97" i="9"/>
  <c r="K97" i="9"/>
  <c r="AV15" i="5"/>
  <c r="AW15" i="5"/>
  <c r="S14" i="6"/>
  <c r="W53" i="1"/>
  <c r="S53" i="1"/>
  <c r="U53" i="1"/>
  <c r="A15" i="6"/>
  <c r="A15" i="5"/>
  <c r="A15" i="7"/>
  <c r="AW13" i="6"/>
  <c r="AX13" i="6"/>
  <c r="BG53" i="4"/>
  <c r="AW105" i="4"/>
  <c r="AW84" i="6"/>
  <c r="AW101" i="6"/>
  <c r="AW97" i="6"/>
  <c r="AX97" i="6"/>
  <c r="AV103" i="5"/>
  <c r="AV69" i="5"/>
  <c r="AV65" i="5"/>
  <c r="AW61" i="6"/>
  <c r="AX61" i="6"/>
  <c r="AW66" i="6"/>
  <c r="AW43" i="6"/>
  <c r="AV45" i="5"/>
  <c r="AV49" i="5"/>
  <c r="AV71" i="4"/>
  <c r="N105" i="4"/>
  <c r="P105" i="4"/>
  <c r="AV19" i="5"/>
  <c r="AW19" i="5"/>
  <c r="AN53" i="5"/>
  <c r="E51" i="9"/>
  <c r="V71" i="5"/>
  <c r="E101" i="9"/>
  <c r="H101" i="9"/>
  <c r="L101" i="9"/>
  <c r="R53" i="4"/>
  <c r="J109" i="5"/>
  <c r="J71" i="4"/>
  <c r="AW52" i="6"/>
  <c r="AW70" i="6"/>
  <c r="AO97" i="6"/>
  <c r="BP97" i="4"/>
  <c r="BR97" i="4"/>
  <c r="S97" i="6"/>
  <c r="C97" i="4"/>
  <c r="E97" i="4"/>
  <c r="AV81" i="5"/>
  <c r="AW81" i="5"/>
  <c r="AV98" i="5"/>
  <c r="AW103" i="6"/>
  <c r="AU109" i="7"/>
  <c r="AV53" i="7"/>
  <c r="AV35" i="5"/>
  <c r="AV13" i="5"/>
  <c r="AW13" i="5"/>
  <c r="AV52" i="5"/>
  <c r="AG109" i="4"/>
  <c r="AV23" i="5"/>
  <c r="AV29" i="5"/>
  <c r="AV62" i="5"/>
  <c r="AW62" i="5"/>
  <c r="AW69" i="6"/>
  <c r="R71" i="5"/>
  <c r="E98" i="9"/>
  <c r="H98" i="9"/>
  <c r="L98" i="9"/>
  <c r="D80" i="4"/>
  <c r="F80" i="4"/>
  <c r="S80" i="5"/>
  <c r="AE80" i="5"/>
  <c r="AA88" i="6"/>
  <c r="AQ88" i="4"/>
  <c r="AS88" i="4"/>
  <c r="BP88" i="4"/>
  <c r="BR88" i="4"/>
  <c r="C88" i="4"/>
  <c r="E88" i="4"/>
  <c r="G109" i="5"/>
  <c r="S22" i="5"/>
  <c r="AE22" i="5"/>
  <c r="D64" i="4"/>
  <c r="F64" i="4"/>
  <c r="S64" i="5"/>
  <c r="AE64" i="5"/>
  <c r="AI53" i="4"/>
  <c r="AY97" i="4"/>
  <c r="AY105" i="4"/>
  <c r="F109" i="6"/>
  <c r="N109" i="6"/>
  <c r="S62" i="5"/>
  <c r="AE62" i="5"/>
  <c r="D84" i="4"/>
  <c r="F84" i="4"/>
  <c r="S84" i="5"/>
  <c r="AE84" i="5"/>
  <c r="S80" i="6"/>
  <c r="O71" i="4"/>
  <c r="S86" i="5"/>
  <c r="AE86" i="5"/>
  <c r="L109" i="6"/>
  <c r="Y109" i="5"/>
  <c r="D68" i="4"/>
  <c r="F68" i="4"/>
  <c r="S68" i="5"/>
  <c r="AE68" i="5"/>
  <c r="S88" i="5"/>
  <c r="AE88" i="5"/>
  <c r="S88" i="6"/>
  <c r="D109" i="6"/>
  <c r="E190" i="9"/>
  <c r="H190" i="9"/>
  <c r="L190" i="9"/>
  <c r="AB88" i="6"/>
  <c r="D66" i="4"/>
  <c r="F66" i="4"/>
  <c r="S66" i="5"/>
  <c r="AE66" i="5"/>
  <c r="AX71" i="4"/>
  <c r="AJ53" i="4"/>
  <c r="AO30" i="6"/>
  <c r="BP30" i="4"/>
  <c r="BR30" i="4"/>
  <c r="AB30" i="6"/>
  <c r="S30" i="6"/>
  <c r="AN30" i="6"/>
  <c r="BK30" i="4"/>
  <c r="BM30" i="4"/>
  <c r="AA30" i="6"/>
  <c r="C30" i="4"/>
  <c r="E30" i="4"/>
  <c r="AO17" i="6"/>
  <c r="BP17" i="4"/>
  <c r="BR17" i="4"/>
  <c r="C17" i="4"/>
  <c r="E17" i="4"/>
  <c r="AN17" i="6"/>
  <c r="BK17" i="4"/>
  <c r="BM17" i="4"/>
  <c r="S17" i="6"/>
  <c r="AB17" i="6"/>
  <c r="AA17" i="6"/>
  <c r="T89" i="4"/>
  <c r="S87" i="6"/>
  <c r="D85" i="4"/>
  <c r="F85" i="4"/>
  <c r="S85" i="5"/>
  <c r="AE85" i="5"/>
  <c r="V53" i="5"/>
  <c r="E57" i="9"/>
  <c r="AO48" i="6"/>
  <c r="BP48" i="4"/>
  <c r="BR48" i="4"/>
  <c r="AA48" i="6"/>
  <c r="AB48" i="6"/>
  <c r="S48" i="6"/>
  <c r="AN48" i="6"/>
  <c r="BK48" i="4"/>
  <c r="BM48" i="4"/>
  <c r="C48" i="4"/>
  <c r="E48" i="4"/>
  <c r="D79" i="4"/>
  <c r="F79" i="4"/>
  <c r="S79" i="5"/>
  <c r="AE79" i="5"/>
  <c r="AS71" i="5"/>
  <c r="E118" i="9"/>
  <c r="L118" i="9"/>
  <c r="Z53" i="5"/>
  <c r="AO52" i="6"/>
  <c r="BP52" i="4"/>
  <c r="BR52" i="4"/>
  <c r="C52" i="4"/>
  <c r="E52" i="4"/>
  <c r="AB52" i="6"/>
  <c r="AA52" i="6"/>
  <c r="AN52" i="6"/>
  <c r="BK52" i="4"/>
  <c r="BM52" i="4"/>
  <c r="S52" i="6"/>
  <c r="R89" i="5"/>
  <c r="E142" i="9"/>
  <c r="H142" i="9"/>
  <c r="L142" i="9"/>
  <c r="I67" i="4"/>
  <c r="K67" i="4"/>
  <c r="S67" i="5"/>
  <c r="AE67" i="5"/>
  <c r="AW40" i="6"/>
  <c r="I105" i="4"/>
  <c r="D63" i="4"/>
  <c r="F63" i="4"/>
  <c r="S63" i="5"/>
  <c r="AE63" i="5"/>
  <c r="AC109" i="4"/>
  <c r="E109" i="5"/>
  <c r="AB109" i="4"/>
  <c r="BF53" i="4"/>
  <c r="S81" i="5"/>
  <c r="AE81" i="5"/>
  <c r="I81" i="4"/>
  <c r="K81" i="4"/>
  <c r="K89" i="4"/>
  <c r="Y109" i="6"/>
  <c r="D60" i="9"/>
  <c r="G60" i="9"/>
  <c r="K60" i="9"/>
  <c r="AR53" i="5"/>
  <c r="E73" i="9"/>
  <c r="S47" i="5"/>
  <c r="AE47" i="5"/>
  <c r="AW47" i="6"/>
  <c r="AV53" i="6"/>
  <c r="D76" i="9"/>
  <c r="F109" i="5"/>
  <c r="H71" i="4"/>
  <c r="AB85" i="6"/>
  <c r="C85" i="4"/>
  <c r="E85" i="4"/>
  <c r="AA85" i="6"/>
  <c r="AN85" i="6"/>
  <c r="BK85" i="4"/>
  <c r="BM85" i="4"/>
  <c r="BP85" i="4"/>
  <c r="BR85" i="4"/>
  <c r="AO50" i="6"/>
  <c r="BP50" i="4"/>
  <c r="BR50" i="4"/>
  <c r="AB50" i="6"/>
  <c r="AA50" i="6"/>
  <c r="C50" i="4"/>
  <c r="E50" i="4"/>
  <c r="S50" i="6"/>
  <c r="AN50" i="6"/>
  <c r="BK50" i="4"/>
  <c r="BM50" i="4"/>
  <c r="AO67" i="6"/>
  <c r="BP67" i="4"/>
  <c r="BR67" i="4"/>
  <c r="AA67" i="6"/>
  <c r="C67" i="4"/>
  <c r="E67" i="4"/>
  <c r="S67" i="6"/>
  <c r="AN67" i="6"/>
  <c r="BK67" i="4"/>
  <c r="BM67" i="4"/>
  <c r="AB67" i="6"/>
  <c r="AO14" i="6"/>
  <c r="BP14" i="4"/>
  <c r="BR14" i="4"/>
  <c r="AB14" i="6"/>
  <c r="AN14" i="6"/>
  <c r="BK14" i="4"/>
  <c r="BM14" i="4"/>
  <c r="C14" i="4"/>
  <c r="E14" i="4"/>
  <c r="AA14" i="6"/>
  <c r="S49" i="5"/>
  <c r="AE49" i="5"/>
  <c r="D49" i="4"/>
  <c r="F49" i="4"/>
  <c r="AO40" i="6"/>
  <c r="BP40" i="4"/>
  <c r="BR40" i="4"/>
  <c r="AB40" i="6"/>
  <c r="AN40" i="6"/>
  <c r="BK40" i="4"/>
  <c r="BM40" i="4"/>
  <c r="C40" i="4"/>
  <c r="E40" i="4"/>
  <c r="AA40" i="6"/>
  <c r="AQ40" i="4"/>
  <c r="AS40" i="4"/>
  <c r="AO43" i="6"/>
  <c r="BP43" i="4"/>
  <c r="BR43" i="4"/>
  <c r="AB43" i="6"/>
  <c r="AA43" i="6"/>
  <c r="AN43" i="6"/>
  <c r="BK43" i="4"/>
  <c r="BM43" i="4"/>
  <c r="C43" i="4"/>
  <c r="E43" i="4"/>
  <c r="AO47" i="6"/>
  <c r="BP47" i="4"/>
  <c r="BR47" i="4"/>
  <c r="C47" i="4"/>
  <c r="E47" i="4"/>
  <c r="AA47" i="6"/>
  <c r="AB47" i="6"/>
  <c r="AN47" i="6"/>
  <c r="BK47" i="4"/>
  <c r="BM47" i="4"/>
  <c r="S47" i="6"/>
  <c r="AO33" i="6"/>
  <c r="BP33" i="4"/>
  <c r="BR33" i="4"/>
  <c r="AB33" i="6"/>
  <c r="AA33" i="6"/>
  <c r="AN33" i="6"/>
  <c r="BK33" i="4"/>
  <c r="BM33" i="4"/>
  <c r="S33" i="6"/>
  <c r="C33" i="4"/>
  <c r="E33" i="4"/>
  <c r="AO24" i="6"/>
  <c r="BP24" i="4"/>
  <c r="BR24" i="4"/>
  <c r="AB24" i="6"/>
  <c r="AA24" i="6"/>
  <c r="AQ24" i="4"/>
  <c r="AS24" i="4"/>
  <c r="C24" i="4"/>
  <c r="E24" i="4"/>
  <c r="AN24" i="6"/>
  <c r="BK24" i="4"/>
  <c r="BM24" i="4"/>
  <c r="S24" i="6"/>
  <c r="AU71" i="5"/>
  <c r="E120" i="9"/>
  <c r="L120" i="9"/>
  <c r="S17" i="5"/>
  <c r="AE17" i="5"/>
  <c r="D17" i="4"/>
  <c r="F17" i="4"/>
  <c r="S30" i="5"/>
  <c r="AE30" i="5"/>
  <c r="D30" i="4"/>
  <c r="F30" i="4"/>
  <c r="AO18" i="6"/>
  <c r="BP18" i="4"/>
  <c r="BR18" i="4"/>
  <c r="AB18" i="6"/>
  <c r="S18" i="6"/>
  <c r="AN18" i="6"/>
  <c r="BK18" i="4"/>
  <c r="BM18" i="4"/>
  <c r="AA18" i="6"/>
  <c r="C18" i="4"/>
  <c r="E18" i="4"/>
  <c r="AO44" i="6"/>
  <c r="BP44" i="4"/>
  <c r="BR44" i="4"/>
  <c r="S44" i="6"/>
  <c r="AA44" i="6"/>
  <c r="AN44" i="6"/>
  <c r="BK44" i="4"/>
  <c r="BM44" i="4"/>
  <c r="AB44" i="6"/>
  <c r="C44" i="4"/>
  <c r="E44" i="4"/>
  <c r="AO65" i="6"/>
  <c r="BP65" i="4"/>
  <c r="BR65" i="4"/>
  <c r="AA65" i="6"/>
  <c r="C65" i="4"/>
  <c r="E65" i="4"/>
  <c r="AN65" i="6"/>
  <c r="BK65" i="4"/>
  <c r="BM65" i="4"/>
  <c r="S65" i="6"/>
  <c r="AB65" i="6"/>
  <c r="AO51" i="6"/>
  <c r="BP51" i="4"/>
  <c r="BR51" i="4"/>
  <c r="AA51" i="6"/>
  <c r="AN51" i="6"/>
  <c r="BK51" i="4"/>
  <c r="BM51" i="4"/>
  <c r="C51" i="4"/>
  <c r="E51" i="4"/>
  <c r="S51" i="6"/>
  <c r="AB51" i="6"/>
  <c r="AO38" i="6"/>
  <c r="BP38" i="4"/>
  <c r="BR38" i="4"/>
  <c r="S38" i="6"/>
  <c r="AB38" i="6"/>
  <c r="AA38" i="6"/>
  <c r="C38" i="4"/>
  <c r="E38" i="4"/>
  <c r="AN38" i="6"/>
  <c r="BK38" i="4"/>
  <c r="BM38" i="4"/>
  <c r="AR71" i="5"/>
  <c r="E117" i="9"/>
  <c r="L117" i="9"/>
  <c r="BI53" i="4"/>
  <c r="R53" i="6"/>
  <c r="AO23" i="6"/>
  <c r="BP23" i="4"/>
  <c r="BR23" i="4"/>
  <c r="AB23" i="6"/>
  <c r="S23" i="6"/>
  <c r="AN23" i="6"/>
  <c r="BK23" i="4"/>
  <c r="BM23" i="4"/>
  <c r="C23" i="4"/>
  <c r="E23" i="4"/>
  <c r="AA23" i="6"/>
  <c r="AO31" i="6"/>
  <c r="BP31" i="4"/>
  <c r="BR31" i="4"/>
  <c r="AB31" i="6"/>
  <c r="S31" i="6"/>
  <c r="AA31" i="6"/>
  <c r="AN31" i="6"/>
  <c r="BK31" i="4"/>
  <c r="BM31" i="4"/>
  <c r="C31" i="4"/>
  <c r="E31" i="4"/>
  <c r="AO62" i="6"/>
  <c r="BP62" i="4"/>
  <c r="BR62" i="4"/>
  <c r="AB62" i="6"/>
  <c r="AN62" i="6"/>
  <c r="BK62" i="4"/>
  <c r="BM62" i="4"/>
  <c r="C62" i="4"/>
  <c r="E62" i="4"/>
  <c r="S62" i="6"/>
  <c r="AA62" i="6"/>
  <c r="AO69" i="6"/>
  <c r="BP69" i="4"/>
  <c r="BR69" i="4"/>
  <c r="AB69" i="6"/>
  <c r="AN69" i="6"/>
  <c r="BK69" i="4"/>
  <c r="BM69" i="4"/>
  <c r="AA69" i="6"/>
  <c r="C69" i="4"/>
  <c r="E69" i="4"/>
  <c r="AO42" i="6"/>
  <c r="BP42" i="4"/>
  <c r="BR42" i="4"/>
  <c r="AB42" i="6"/>
  <c r="AN42" i="6"/>
  <c r="BK42" i="4"/>
  <c r="BM42" i="4"/>
  <c r="S42" i="6"/>
  <c r="C42" i="4"/>
  <c r="E42" i="4"/>
  <c r="AA42" i="6"/>
  <c r="BI99" i="4"/>
  <c r="BI105" i="4"/>
  <c r="BG105" i="4"/>
  <c r="AO46" i="6"/>
  <c r="BP46" i="4"/>
  <c r="BR46" i="4"/>
  <c r="C46" i="4"/>
  <c r="E46" i="4"/>
  <c r="AB46" i="6"/>
  <c r="S46" i="6"/>
  <c r="AA46" i="6"/>
  <c r="AN46" i="6"/>
  <c r="BK46" i="4"/>
  <c r="BM46" i="4"/>
  <c r="AO39" i="6"/>
  <c r="BP39" i="4"/>
  <c r="BR39" i="4"/>
  <c r="AB39" i="6"/>
  <c r="S39" i="6"/>
  <c r="AA39" i="6"/>
  <c r="AN39" i="6"/>
  <c r="BK39" i="4"/>
  <c r="BM39" i="4"/>
  <c r="C39" i="4"/>
  <c r="E39" i="4"/>
  <c r="AT71" i="6"/>
  <c r="D118" i="9"/>
  <c r="K118" i="9"/>
  <c r="AI53" i="5"/>
  <c r="N53" i="4"/>
  <c r="AO27" i="6"/>
  <c r="BP27" i="4"/>
  <c r="BR27" i="4"/>
  <c r="AN27" i="6"/>
  <c r="BK27" i="4"/>
  <c r="BM27" i="4"/>
  <c r="AB27" i="6"/>
  <c r="S27" i="6"/>
  <c r="AA27" i="6"/>
  <c r="C27" i="4"/>
  <c r="E27" i="4"/>
  <c r="AO36" i="6"/>
  <c r="BP36" i="4"/>
  <c r="BR36" i="4"/>
  <c r="AB36" i="6"/>
  <c r="AA36" i="6"/>
  <c r="AQ36" i="4"/>
  <c r="AS36" i="4"/>
  <c r="AN36" i="6"/>
  <c r="BK36" i="4"/>
  <c r="BM36" i="4"/>
  <c r="C36" i="4"/>
  <c r="E36" i="4"/>
  <c r="S36" i="6"/>
  <c r="AO66" i="6"/>
  <c r="BP66" i="4"/>
  <c r="BR66" i="4"/>
  <c r="AA66" i="6"/>
  <c r="AB66" i="6"/>
  <c r="C66" i="4"/>
  <c r="E66" i="4"/>
  <c r="S66" i="6"/>
  <c r="AN66" i="6"/>
  <c r="BK66" i="4"/>
  <c r="BM66" i="4"/>
  <c r="AO61" i="6"/>
  <c r="BP61" i="4"/>
  <c r="BR61" i="4"/>
  <c r="AB61" i="6"/>
  <c r="C61" i="4"/>
  <c r="E61" i="4"/>
  <c r="AN61" i="6"/>
  <c r="BK61" i="4"/>
  <c r="BM61" i="4"/>
  <c r="AA61" i="6"/>
  <c r="S61" i="6"/>
  <c r="AO64" i="6"/>
  <c r="BP64" i="4"/>
  <c r="BR64" i="4"/>
  <c r="AN64" i="6"/>
  <c r="BK64" i="4"/>
  <c r="BM64" i="4"/>
  <c r="AB64" i="6"/>
  <c r="AA64" i="6"/>
  <c r="C64" i="4"/>
  <c r="E64" i="4"/>
  <c r="S64" i="6"/>
  <c r="X109" i="5"/>
  <c r="E60" i="9"/>
  <c r="I109" i="5"/>
  <c r="D61" i="9"/>
  <c r="AI109" i="6"/>
  <c r="AS53" i="6"/>
  <c r="D73" i="9"/>
  <c r="AO29" i="6"/>
  <c r="BP29" i="4"/>
  <c r="BR29" i="4"/>
  <c r="AN29" i="6"/>
  <c r="BK29" i="4"/>
  <c r="BM29" i="4"/>
  <c r="AA29" i="6"/>
  <c r="C29" i="4"/>
  <c r="E29" i="4"/>
  <c r="S29" i="6"/>
  <c r="AB29" i="6"/>
  <c r="AW86" i="6"/>
  <c r="AT53" i="5"/>
  <c r="E75" i="9"/>
  <c r="AU53" i="5"/>
  <c r="E76" i="9"/>
  <c r="AW32" i="6"/>
  <c r="AV71" i="6"/>
  <c r="D120" i="9"/>
  <c r="K120" i="9"/>
  <c r="AU89" i="6"/>
  <c r="D163" i="9"/>
  <c r="K163" i="9"/>
  <c r="AV89" i="6"/>
  <c r="D164" i="9"/>
  <c r="K164" i="9"/>
  <c r="AL53" i="6"/>
  <c r="V53" i="6"/>
  <c r="D57" i="9"/>
  <c r="R89" i="4"/>
  <c r="AO15" i="6"/>
  <c r="BP15" i="4"/>
  <c r="BR15" i="4"/>
  <c r="AB15" i="6"/>
  <c r="AA15" i="6"/>
  <c r="S15" i="6"/>
  <c r="C15" i="4"/>
  <c r="E15" i="4"/>
  <c r="AN15" i="6"/>
  <c r="BK15" i="4"/>
  <c r="BM15" i="4"/>
  <c r="AO32" i="6"/>
  <c r="BP32" i="4"/>
  <c r="BR32" i="4"/>
  <c r="AB32" i="6"/>
  <c r="AA32" i="6"/>
  <c r="S32" i="6"/>
  <c r="C32" i="4"/>
  <c r="E32" i="4"/>
  <c r="AN32" i="6"/>
  <c r="BK32" i="4"/>
  <c r="BM32" i="4"/>
  <c r="AO45" i="6"/>
  <c r="BP45" i="4"/>
  <c r="BR45" i="4"/>
  <c r="AN45" i="6"/>
  <c r="BK45" i="4"/>
  <c r="BM45" i="4"/>
  <c r="AA45" i="6"/>
  <c r="AB45" i="6"/>
  <c r="C45" i="4"/>
  <c r="E45" i="4"/>
  <c r="S45" i="6"/>
  <c r="AO13" i="6"/>
  <c r="AN13" i="6"/>
  <c r="AB13" i="6"/>
  <c r="C53" i="6"/>
  <c r="D53" i="9"/>
  <c r="G53" i="9"/>
  <c r="K53" i="9"/>
  <c r="C13" i="4"/>
  <c r="AA13" i="6"/>
  <c r="S13" i="6"/>
  <c r="AO21" i="6"/>
  <c r="BP21" i="4"/>
  <c r="BR21" i="4"/>
  <c r="AB21" i="6"/>
  <c r="S21" i="6"/>
  <c r="AN21" i="6"/>
  <c r="BK21" i="4"/>
  <c r="BM21" i="4"/>
  <c r="AA21" i="6"/>
  <c r="C21" i="4"/>
  <c r="E21" i="4"/>
  <c r="AO68" i="6"/>
  <c r="BP68" i="4"/>
  <c r="BR68" i="4"/>
  <c r="AN68" i="6"/>
  <c r="BK68" i="4"/>
  <c r="BM68" i="4"/>
  <c r="AB68" i="6"/>
  <c r="S68" i="6"/>
  <c r="C68" i="4"/>
  <c r="E68" i="4"/>
  <c r="AA68" i="6"/>
  <c r="AT97" i="4"/>
  <c r="AT105" i="4"/>
  <c r="AR105" i="4"/>
  <c r="Q109" i="5"/>
  <c r="AU53" i="6"/>
  <c r="D75" i="9"/>
  <c r="AO63" i="6"/>
  <c r="BP63" i="4"/>
  <c r="BR63" i="4"/>
  <c r="S63" i="6"/>
  <c r="AB63" i="6"/>
  <c r="C63" i="4"/>
  <c r="E63" i="4"/>
  <c r="AA63" i="6"/>
  <c r="AN63" i="6"/>
  <c r="BK63" i="4"/>
  <c r="BM63" i="4"/>
  <c r="AS53" i="5"/>
  <c r="E74" i="9"/>
  <c r="AW87" i="6"/>
  <c r="AW68" i="6"/>
  <c r="AJ53" i="5"/>
  <c r="AO19" i="6"/>
  <c r="BP19" i="4"/>
  <c r="BR19" i="4"/>
  <c r="AA19" i="6"/>
  <c r="AB19" i="6"/>
  <c r="AN19" i="6"/>
  <c r="BK19" i="4"/>
  <c r="BM19" i="4"/>
  <c r="C19" i="4"/>
  <c r="E19" i="4"/>
  <c r="S19" i="6"/>
  <c r="AO37" i="6"/>
  <c r="BP37" i="4"/>
  <c r="BR37" i="4"/>
  <c r="C37" i="4"/>
  <c r="E37" i="4"/>
  <c r="AA37" i="6"/>
  <c r="AB37" i="6"/>
  <c r="S37" i="6"/>
  <c r="AN37" i="6"/>
  <c r="BK37" i="4"/>
  <c r="BM37" i="4"/>
  <c r="AO49" i="6"/>
  <c r="BP49" i="4"/>
  <c r="BR49" i="4"/>
  <c r="AB49" i="6"/>
  <c r="AN49" i="6"/>
  <c r="BK49" i="4"/>
  <c r="BM49" i="4"/>
  <c r="AA49" i="6"/>
  <c r="S49" i="6"/>
  <c r="C49" i="4"/>
  <c r="E49" i="4"/>
  <c r="AO22" i="6"/>
  <c r="BP22" i="4"/>
  <c r="BR22" i="4"/>
  <c r="AB22" i="6"/>
  <c r="AA22" i="6"/>
  <c r="AQ22" i="4"/>
  <c r="AS22" i="4"/>
  <c r="AN22" i="6"/>
  <c r="BK22" i="4"/>
  <c r="BM22" i="4"/>
  <c r="C22" i="4"/>
  <c r="E22" i="4"/>
  <c r="S22" i="6"/>
  <c r="AO25" i="6"/>
  <c r="BP25" i="4"/>
  <c r="BR25" i="4"/>
  <c r="C25" i="4"/>
  <c r="E25" i="4"/>
  <c r="AB25" i="6"/>
  <c r="S25" i="6"/>
  <c r="AN25" i="6"/>
  <c r="BK25" i="4"/>
  <c r="BM25" i="4"/>
  <c r="AA25" i="6"/>
  <c r="AO35" i="6"/>
  <c r="BP35" i="4"/>
  <c r="BR35" i="4"/>
  <c r="AN35" i="6"/>
  <c r="BK35" i="4"/>
  <c r="BM35" i="4"/>
  <c r="AB35" i="6"/>
  <c r="S35" i="6"/>
  <c r="AA35" i="6"/>
  <c r="C35" i="4"/>
  <c r="E35" i="4"/>
  <c r="AV87" i="5"/>
  <c r="AV27" i="5"/>
  <c r="AW27" i="5"/>
  <c r="AK53" i="6"/>
  <c r="D65" i="9"/>
  <c r="AD53" i="5"/>
  <c r="S69" i="6"/>
  <c r="AO28" i="6"/>
  <c r="BP28" i="4"/>
  <c r="BR28" i="4"/>
  <c r="AN28" i="6"/>
  <c r="BK28" i="4"/>
  <c r="BM28" i="4"/>
  <c r="S28" i="6"/>
  <c r="AA28" i="6"/>
  <c r="AB28" i="6"/>
  <c r="C28" i="4"/>
  <c r="E28" i="4"/>
  <c r="AO41" i="6"/>
  <c r="BP41" i="4"/>
  <c r="BR41" i="4"/>
  <c r="AA41" i="6"/>
  <c r="AB41" i="6"/>
  <c r="AN41" i="6"/>
  <c r="BK41" i="4"/>
  <c r="BM41" i="4"/>
  <c r="C41" i="4"/>
  <c r="E41" i="4"/>
  <c r="AO26" i="6"/>
  <c r="BP26" i="4"/>
  <c r="BR26" i="4"/>
  <c r="AB26" i="6"/>
  <c r="AN26" i="6"/>
  <c r="BK26" i="4"/>
  <c r="BM26" i="4"/>
  <c r="AA26" i="6"/>
  <c r="S26" i="6"/>
  <c r="C26" i="4"/>
  <c r="E26" i="4"/>
  <c r="AO34" i="6"/>
  <c r="BP34" i="4"/>
  <c r="BR34" i="4"/>
  <c r="AB34" i="6"/>
  <c r="AA34" i="6"/>
  <c r="S34" i="6"/>
  <c r="C34" i="4"/>
  <c r="E34" i="4"/>
  <c r="AN34" i="6"/>
  <c r="BK34" i="4"/>
  <c r="BM34" i="4"/>
  <c r="AO16" i="6"/>
  <c r="BP16" i="4"/>
  <c r="BR16" i="4"/>
  <c r="AB16" i="6"/>
  <c r="S16" i="6"/>
  <c r="AA16" i="6"/>
  <c r="AN16" i="6"/>
  <c r="BK16" i="4"/>
  <c r="BM16" i="4"/>
  <c r="C16" i="4"/>
  <c r="E16" i="4"/>
  <c r="AO20" i="6"/>
  <c r="BP20" i="4"/>
  <c r="BR20" i="4"/>
  <c r="AB20" i="6"/>
  <c r="C20" i="4"/>
  <c r="E20" i="4"/>
  <c r="AN20" i="6"/>
  <c r="BK20" i="4"/>
  <c r="BM20" i="4"/>
  <c r="AA20" i="6"/>
  <c r="AQ20" i="4"/>
  <c r="AS20" i="4"/>
  <c r="S20" i="6"/>
  <c r="H109" i="6"/>
  <c r="BQ79" i="4"/>
  <c r="AN89" i="5"/>
  <c r="E139" i="9"/>
  <c r="H139" i="9"/>
  <c r="L139" i="9"/>
  <c r="S28" i="5"/>
  <c r="AE28" i="5"/>
  <c r="D28" i="4"/>
  <c r="F28" i="4"/>
  <c r="S41" i="5"/>
  <c r="AE41" i="5"/>
  <c r="D41" i="4"/>
  <c r="F41" i="4"/>
  <c r="AD27" i="7"/>
  <c r="AD53" i="7"/>
  <c r="S53" i="7"/>
  <c r="W40" i="4"/>
  <c r="Y40" i="4"/>
  <c r="C34" i="9"/>
  <c r="S27" i="5"/>
  <c r="AE27" i="5"/>
  <c r="S21" i="5"/>
  <c r="AE21" i="5"/>
  <c r="S35" i="5"/>
  <c r="AE35" i="5"/>
  <c r="D35" i="4"/>
  <c r="F35" i="4"/>
  <c r="BS20" i="4"/>
  <c r="BS53" i="4"/>
  <c r="BQ53" i="4"/>
  <c r="AO80" i="4"/>
  <c r="AO89" i="4"/>
  <c r="AM89" i="4"/>
  <c r="J25" i="4"/>
  <c r="J53" i="4"/>
  <c r="H53" i="4"/>
  <c r="S20" i="5"/>
  <c r="AE20" i="5"/>
  <c r="D20" i="4"/>
  <c r="F20" i="4"/>
  <c r="W24" i="4"/>
  <c r="Y24" i="4"/>
  <c r="S51" i="5"/>
  <c r="AE51" i="5"/>
  <c r="D51" i="4"/>
  <c r="F51" i="4"/>
  <c r="S24" i="5"/>
  <c r="AE24" i="5"/>
  <c r="D24" i="4"/>
  <c r="F24" i="4"/>
  <c r="AD53" i="6"/>
  <c r="AV20" i="4"/>
  <c r="S36" i="5"/>
  <c r="AE36" i="5"/>
  <c r="D36" i="4"/>
  <c r="F36" i="4"/>
  <c r="AV24" i="5"/>
  <c r="AS89" i="6"/>
  <c r="D161" i="9"/>
  <c r="K161" i="9"/>
  <c r="S29" i="5"/>
  <c r="AE29" i="5"/>
  <c r="D29" i="4"/>
  <c r="F29" i="4"/>
  <c r="AW20" i="4"/>
  <c r="BN20" i="4"/>
  <c r="BN53" i="4"/>
  <c r="BL53" i="4"/>
  <c r="AV20" i="5"/>
  <c r="W36" i="4"/>
  <c r="Y36" i="4"/>
  <c r="AV36" i="5"/>
  <c r="AB82" i="6"/>
  <c r="S82" i="6"/>
  <c r="C82" i="4"/>
  <c r="E82" i="4"/>
  <c r="BP82" i="4"/>
  <c r="BR82" i="4"/>
  <c r="AA82" i="6"/>
  <c r="AN82" i="6"/>
  <c r="BK82" i="4"/>
  <c r="BM82" i="4"/>
  <c r="D55" i="9"/>
  <c r="D111" i="9"/>
  <c r="K61" i="4"/>
  <c r="AD53" i="4"/>
  <c r="S25" i="5"/>
  <c r="AE25" i="5"/>
  <c r="D25" i="4"/>
  <c r="F25" i="4"/>
  <c r="H79" i="4"/>
  <c r="R89" i="6"/>
  <c r="D142" i="9"/>
  <c r="G142" i="9"/>
  <c r="K142" i="9"/>
  <c r="P109" i="6"/>
  <c r="C89" i="6"/>
  <c r="D144" i="9"/>
  <c r="W109" i="6"/>
  <c r="AV28" i="5"/>
  <c r="AW28" i="5"/>
  <c r="S32" i="5"/>
  <c r="AE32" i="5"/>
  <c r="D32" i="4"/>
  <c r="F32" i="4"/>
  <c r="AD89" i="6"/>
  <c r="AV83" i="4"/>
  <c r="AR89" i="6"/>
  <c r="AW79" i="6"/>
  <c r="AX79" i="6"/>
  <c r="AV64" i="5"/>
  <c r="AV32" i="5"/>
  <c r="W83" i="4"/>
  <c r="Y83" i="4"/>
  <c r="AV40" i="5"/>
  <c r="AT53" i="6"/>
  <c r="S40" i="5"/>
  <c r="AE40" i="5"/>
  <c r="D40" i="4"/>
  <c r="F40" i="4"/>
  <c r="AU89" i="5"/>
  <c r="E164" i="9"/>
  <c r="L164" i="9"/>
  <c r="R53" i="5"/>
  <c r="I13" i="4"/>
  <c r="S39" i="5"/>
  <c r="AE39" i="5"/>
  <c r="D39" i="4"/>
  <c r="F39" i="4"/>
  <c r="Z20" i="4"/>
  <c r="Z53" i="4"/>
  <c r="X53" i="4"/>
  <c r="AG53" i="5"/>
  <c r="AM20" i="4"/>
  <c r="U53" i="5"/>
  <c r="L109" i="4"/>
  <c r="AD71" i="4"/>
  <c r="AA109" i="4"/>
  <c r="F61" i="4"/>
  <c r="B71" i="4"/>
  <c r="M53" i="4"/>
  <c r="O13" i="4"/>
  <c r="O53" i="4"/>
  <c r="BW65" i="4"/>
  <c r="BW71" i="4"/>
  <c r="BU71" i="4"/>
  <c r="AC109" i="6"/>
  <c r="S26" i="5"/>
  <c r="AE26" i="5"/>
  <c r="D26" i="4"/>
  <c r="F26" i="4"/>
  <c r="U20" i="4"/>
  <c r="U53" i="4"/>
  <c r="S53" i="4"/>
  <c r="AV50" i="5"/>
  <c r="AW50" i="6"/>
  <c r="AO70" i="6"/>
  <c r="AB70" i="6"/>
  <c r="AA70" i="6"/>
  <c r="S70" i="6"/>
  <c r="AN70" i="6"/>
  <c r="C70" i="4"/>
  <c r="AW83" i="6"/>
  <c r="U89" i="6"/>
  <c r="D140" i="9"/>
  <c r="G140" i="9"/>
  <c r="K140" i="9"/>
  <c r="W79" i="4"/>
  <c r="AR89" i="5"/>
  <c r="E161" i="9"/>
  <c r="L161" i="9"/>
  <c r="S13" i="5"/>
  <c r="C53" i="5"/>
  <c r="D13" i="4"/>
  <c r="S43" i="5"/>
  <c r="AE43" i="5"/>
  <c r="AS71" i="6"/>
  <c r="D117" i="9"/>
  <c r="K117" i="9"/>
  <c r="W20" i="4"/>
  <c r="U53" i="6"/>
  <c r="AW36" i="4"/>
  <c r="AY36" i="4"/>
  <c r="AU109" i="4"/>
  <c r="S71" i="7"/>
  <c r="AD61" i="7"/>
  <c r="AD71" i="7"/>
  <c r="AO99" i="6"/>
  <c r="S99" i="6"/>
  <c r="C105" i="6"/>
  <c r="D185" i="9"/>
  <c r="G185" i="9"/>
  <c r="K185" i="9"/>
  <c r="C99" i="4"/>
  <c r="C109" i="1"/>
  <c r="W109" i="1"/>
  <c r="AT20" i="4"/>
  <c r="AT53" i="4"/>
  <c r="AR53" i="4"/>
  <c r="AZ109" i="4"/>
  <c r="B53" i="4"/>
  <c r="F27" i="4"/>
  <c r="AV16" i="5"/>
  <c r="AV44" i="5"/>
  <c r="BL79" i="4"/>
  <c r="AM89" i="5"/>
  <c r="E138" i="9"/>
  <c r="H138" i="9"/>
  <c r="L138" i="9"/>
  <c r="AW48" i="6"/>
  <c r="AQ71" i="5"/>
  <c r="E116" i="9"/>
  <c r="AW28" i="6"/>
  <c r="AX28" i="6"/>
  <c r="AW44" i="6"/>
  <c r="S48" i="5"/>
  <c r="AE48" i="5"/>
  <c r="D48" i="4"/>
  <c r="F48" i="4"/>
  <c r="AW67" i="6"/>
  <c r="BQ100" i="4"/>
  <c r="AN105" i="5"/>
  <c r="E183" i="9"/>
  <c r="H183" i="9"/>
  <c r="L183" i="9"/>
  <c r="AR53" i="6"/>
  <c r="AW16" i="6"/>
  <c r="AV68" i="5"/>
  <c r="AR71" i="6"/>
  <c r="AW64" i="6"/>
  <c r="AM53" i="5"/>
  <c r="S52" i="5"/>
  <c r="AE52" i="5"/>
  <c r="D52" i="4"/>
  <c r="F52" i="4"/>
  <c r="AV83" i="5"/>
  <c r="AO53" i="5"/>
  <c r="AT89" i="5"/>
  <c r="E163" i="9"/>
  <c r="L163" i="9"/>
  <c r="S23" i="5"/>
  <c r="AE23" i="5"/>
  <c r="D23" i="4"/>
  <c r="F23" i="4"/>
  <c r="S31" i="5"/>
  <c r="AE31" i="5"/>
  <c r="AQ53" i="5"/>
  <c r="S45" i="5"/>
  <c r="AE45" i="5"/>
  <c r="D45" i="4"/>
  <c r="F45" i="4"/>
  <c r="S44" i="5"/>
  <c r="AE44" i="5"/>
  <c r="D44" i="4"/>
  <c r="F44" i="4"/>
  <c r="AW20" i="6"/>
  <c r="AW36" i="6"/>
  <c r="S37" i="5"/>
  <c r="AE37" i="5"/>
  <c r="S15" i="5"/>
  <c r="AE15" i="5"/>
  <c r="S18" i="5"/>
  <c r="AE18" i="5"/>
  <c r="P53" i="4"/>
  <c r="C10" i="9"/>
  <c r="S86" i="6"/>
  <c r="BH53" i="4"/>
  <c r="AN63" i="4"/>
  <c r="AN71" i="4"/>
  <c r="AL71" i="4"/>
  <c r="AQ89" i="5"/>
  <c r="E160" i="9"/>
  <c r="AV79" i="5"/>
  <c r="AW79" i="5"/>
  <c r="AS89" i="5"/>
  <c r="E162" i="9"/>
  <c r="L162" i="9"/>
  <c r="S34" i="5"/>
  <c r="AE34" i="5"/>
  <c r="D34" i="4"/>
  <c r="F34" i="4"/>
  <c r="BI69" i="4"/>
  <c r="BI71" i="4"/>
  <c r="BG71" i="4"/>
  <c r="AO101" i="6"/>
  <c r="BP101" i="4"/>
  <c r="BR101" i="4"/>
  <c r="S101" i="6"/>
  <c r="C101" i="4"/>
  <c r="E101" i="4"/>
  <c r="AU71" i="6"/>
  <c r="D119" i="9"/>
  <c r="K119" i="9"/>
  <c r="S16" i="5"/>
  <c r="AE16" i="5"/>
  <c r="D16" i="4"/>
  <c r="F16" i="4"/>
  <c r="G110" i="9"/>
  <c r="K110" i="9"/>
  <c r="X83" i="4"/>
  <c r="Z83" i="4"/>
  <c r="V89" i="5"/>
  <c r="E145" i="9"/>
  <c r="H145" i="9"/>
  <c r="L145" i="9"/>
  <c r="AW24" i="6"/>
  <c r="U89" i="5"/>
  <c r="E140" i="9"/>
  <c r="H140" i="9"/>
  <c r="L140" i="9"/>
  <c r="X79" i="4"/>
  <c r="AT89" i="6"/>
  <c r="D162" i="9"/>
  <c r="K162" i="9"/>
  <c r="C141" i="9"/>
  <c r="C109" i="7"/>
  <c r="S50" i="5"/>
  <c r="AE50" i="5"/>
  <c r="D50" i="4"/>
  <c r="F50" i="4"/>
  <c r="BD20" i="4"/>
  <c r="BD53" i="4"/>
  <c r="BB53" i="4"/>
  <c r="BX20" i="4"/>
  <c r="BX53" i="4"/>
  <c r="BV53" i="4"/>
  <c r="S42" i="5"/>
  <c r="AE42" i="5"/>
  <c r="D42" i="4"/>
  <c r="F42" i="4"/>
  <c r="S19" i="5"/>
  <c r="AE19" i="5"/>
  <c r="W53" i="5"/>
  <c r="S14" i="5"/>
  <c r="AE14" i="5"/>
  <c r="D14" i="4"/>
  <c r="F14" i="4"/>
  <c r="BC22" i="4"/>
  <c r="BC53" i="4"/>
  <c r="BA53" i="4"/>
  <c r="AB79" i="6"/>
  <c r="C79" i="4"/>
  <c r="AA79" i="6"/>
  <c r="AN79" i="6"/>
  <c r="S79" i="6"/>
  <c r="D146" i="9"/>
  <c r="G146" i="9"/>
  <c r="K146" i="9"/>
  <c r="AC109" i="5"/>
  <c r="E146" i="9"/>
  <c r="H146" i="9"/>
  <c r="L146" i="9"/>
  <c r="BU109" i="4"/>
  <c r="AW89" i="4"/>
  <c r="Z109" i="5"/>
  <c r="BL71" i="4"/>
  <c r="AB109" i="5"/>
  <c r="AP109" i="6"/>
  <c r="M109" i="4"/>
  <c r="AH109" i="6"/>
  <c r="AL109" i="4"/>
  <c r="AD109" i="5"/>
  <c r="AI109" i="4"/>
  <c r="AV109" i="7"/>
  <c r="BW109" i="4"/>
  <c r="AE80" i="6"/>
  <c r="AF80" i="6"/>
  <c r="BA109" i="4"/>
  <c r="AE84" i="6"/>
  <c r="AF84" i="6"/>
  <c r="N71" i="4"/>
  <c r="N109" i="4"/>
  <c r="BC109" i="4"/>
  <c r="E61" i="9"/>
  <c r="H61" i="9"/>
  <c r="L61" i="9"/>
  <c r="AN109" i="4"/>
  <c r="BB109" i="4"/>
  <c r="BD109" i="4"/>
  <c r="T109" i="4"/>
  <c r="S109" i="4"/>
  <c r="AW105" i="6"/>
  <c r="AX105" i="6"/>
  <c r="AA109" i="5"/>
  <c r="AE109" i="4"/>
  <c r="AX53" i="6"/>
  <c r="AK109" i="5"/>
  <c r="E66" i="9"/>
  <c r="AL109" i="6"/>
  <c r="D66" i="9"/>
  <c r="AE86" i="6"/>
  <c r="AF86" i="6"/>
  <c r="AF87" i="6"/>
  <c r="AE83" i="6"/>
  <c r="AF83" i="6"/>
  <c r="AE81" i="6"/>
  <c r="AF81" i="6"/>
  <c r="AE88" i="6"/>
  <c r="AF88" i="6"/>
  <c r="BF109" i="4"/>
  <c r="D23" i="9"/>
  <c r="G65" i="9"/>
  <c r="L209" i="9"/>
  <c r="L210" i="9"/>
  <c r="L211" i="9"/>
  <c r="E209" i="9"/>
  <c r="AJ109" i="5"/>
  <c r="E65" i="9"/>
  <c r="BH109" i="4"/>
  <c r="F105" i="4"/>
  <c r="AB105" i="6"/>
  <c r="D191" i="9"/>
  <c r="G191" i="9"/>
  <c r="K191" i="9"/>
  <c r="AE98" i="5"/>
  <c r="AE105" i="5"/>
  <c r="S105" i="5"/>
  <c r="D105" i="4"/>
  <c r="AE104" i="6"/>
  <c r="AF104" i="6"/>
  <c r="AQ104" i="4"/>
  <c r="AS104" i="4"/>
  <c r="AQ97" i="4"/>
  <c r="AE97" i="6"/>
  <c r="AA105" i="6"/>
  <c r="D196" i="9"/>
  <c r="G196" i="9"/>
  <c r="K196" i="9"/>
  <c r="AQ101" i="4"/>
  <c r="AS101" i="4"/>
  <c r="AE101" i="6"/>
  <c r="AF101" i="6"/>
  <c r="AQ99" i="4"/>
  <c r="AS99" i="4"/>
  <c r="AE99" i="6"/>
  <c r="AF99" i="6"/>
  <c r="AQ100" i="4"/>
  <c r="AS100" i="4"/>
  <c r="AE100" i="6"/>
  <c r="AF100" i="6"/>
  <c r="AQ103" i="4"/>
  <c r="AS103" i="4"/>
  <c r="AE103" i="6"/>
  <c r="AF103" i="6"/>
  <c r="U109" i="4"/>
  <c r="AJ109" i="4"/>
  <c r="AV105" i="5"/>
  <c r="AY61" i="4"/>
  <c r="AY71" i="4"/>
  <c r="AW71" i="4"/>
  <c r="AJ109" i="6"/>
  <c r="AI109" i="5"/>
  <c r="O109" i="4"/>
  <c r="Z109" i="6"/>
  <c r="BS61" i="4"/>
  <c r="BS71" i="4"/>
  <c r="BQ71" i="4"/>
  <c r="BX61" i="4"/>
  <c r="BX71" i="4"/>
  <c r="BX109" i="4"/>
  <c r="BV71" i="4"/>
  <c r="BV109" i="4"/>
  <c r="L112" i="9"/>
  <c r="S109" i="1"/>
  <c r="U109" i="1"/>
  <c r="R109" i="4"/>
  <c r="E62" i="9"/>
  <c r="H62" i="9"/>
  <c r="L62" i="9"/>
  <c r="L200" i="9"/>
  <c r="E55" i="9"/>
  <c r="H55" i="9"/>
  <c r="L55" i="9"/>
  <c r="AE79" i="6"/>
  <c r="AF79" i="6"/>
  <c r="F89" i="4"/>
  <c r="I71" i="4"/>
  <c r="K71" i="4"/>
  <c r="S71" i="5"/>
  <c r="D71" i="4"/>
  <c r="AV109" i="6"/>
  <c r="AE24" i="6"/>
  <c r="AF24" i="6"/>
  <c r="AR109" i="4"/>
  <c r="D18" i="9"/>
  <c r="R109" i="6"/>
  <c r="AT109" i="4"/>
  <c r="D89" i="4"/>
  <c r="F71" i="4"/>
  <c r="G18" i="9"/>
  <c r="K18" i="9"/>
  <c r="AE52" i="6"/>
  <c r="AF52" i="6"/>
  <c r="AQ52" i="4"/>
  <c r="AS52" i="4"/>
  <c r="V109" i="6"/>
  <c r="AV89" i="5"/>
  <c r="AW89" i="5"/>
  <c r="AU109" i="6"/>
  <c r="I89" i="4"/>
  <c r="AE40" i="6"/>
  <c r="AF40" i="6"/>
  <c r="AQ85" i="4"/>
  <c r="AS85" i="4"/>
  <c r="AE85" i="6"/>
  <c r="AF85" i="6"/>
  <c r="AQ48" i="4"/>
  <c r="AS48" i="4"/>
  <c r="AE48" i="6"/>
  <c r="AF48" i="6"/>
  <c r="AQ30" i="4"/>
  <c r="AS30" i="4"/>
  <c r="AE30" i="6"/>
  <c r="AF30" i="6"/>
  <c r="AE20" i="6"/>
  <c r="AF20" i="6"/>
  <c r="D54" i="9"/>
  <c r="G54" i="9"/>
  <c r="S89" i="5"/>
  <c r="AS109" i="6"/>
  <c r="AE71" i="5"/>
  <c r="AQ17" i="4"/>
  <c r="AS17" i="4"/>
  <c r="AE17" i="6"/>
  <c r="AF17" i="6"/>
  <c r="AE44" i="6"/>
  <c r="AF44" i="6"/>
  <c r="AQ44" i="4"/>
  <c r="AS44" i="4"/>
  <c r="AQ37" i="4"/>
  <c r="AS37" i="4"/>
  <c r="AE37" i="6"/>
  <c r="AF37" i="6"/>
  <c r="AQ32" i="4"/>
  <c r="AS32" i="4"/>
  <c r="AE32" i="6"/>
  <c r="AF32" i="6"/>
  <c r="AQ29" i="4"/>
  <c r="AS29" i="4"/>
  <c r="AE29" i="6"/>
  <c r="AF29" i="6"/>
  <c r="E18" i="9"/>
  <c r="H18" i="9"/>
  <c r="L18" i="9"/>
  <c r="H60" i="9"/>
  <c r="L60" i="9"/>
  <c r="AQ69" i="4"/>
  <c r="AS69" i="4"/>
  <c r="AE69" i="6"/>
  <c r="AF69" i="6"/>
  <c r="AQ23" i="4"/>
  <c r="AS23" i="4"/>
  <c r="AE23" i="6"/>
  <c r="AF23" i="6"/>
  <c r="AE33" i="6"/>
  <c r="AF33" i="6"/>
  <c r="AQ33" i="4"/>
  <c r="AS33" i="4"/>
  <c r="AE19" i="6"/>
  <c r="AF19" i="6"/>
  <c r="AQ19" i="4"/>
  <c r="AS19" i="4"/>
  <c r="P109" i="4"/>
  <c r="AE34" i="6"/>
  <c r="AF34" i="6"/>
  <c r="AQ34" i="4"/>
  <c r="AS34" i="4"/>
  <c r="AQ28" i="4"/>
  <c r="AS28" i="4"/>
  <c r="AE28" i="6"/>
  <c r="AF28" i="6"/>
  <c r="AE49" i="6"/>
  <c r="AF49" i="6"/>
  <c r="AQ49" i="4"/>
  <c r="AS49" i="4"/>
  <c r="AQ13" i="4"/>
  <c r="AA53" i="6"/>
  <c r="D64" i="9"/>
  <c r="G64" i="9"/>
  <c r="K64" i="9"/>
  <c r="AE13" i="6"/>
  <c r="AE61" i="6"/>
  <c r="AF61" i="6"/>
  <c r="AQ61" i="4"/>
  <c r="AS61" i="4"/>
  <c r="AQ42" i="4"/>
  <c r="AS42" i="4"/>
  <c r="AE42" i="6"/>
  <c r="AF42" i="6"/>
  <c r="AE36" i="6"/>
  <c r="AF36" i="6"/>
  <c r="AE16" i="6"/>
  <c r="AF16" i="6"/>
  <c r="AQ16" i="4"/>
  <c r="AS16" i="4"/>
  <c r="E13" i="4"/>
  <c r="E53" i="4"/>
  <c r="C53" i="4"/>
  <c r="AE45" i="6"/>
  <c r="AF45" i="6"/>
  <c r="AQ45" i="4"/>
  <c r="AS45" i="4"/>
  <c r="AE66" i="6"/>
  <c r="AF66" i="6"/>
  <c r="AQ66" i="4"/>
  <c r="AS66" i="4"/>
  <c r="AQ46" i="4"/>
  <c r="AS46" i="4"/>
  <c r="AE46" i="6"/>
  <c r="AF46" i="6"/>
  <c r="AE65" i="6"/>
  <c r="AF65" i="6"/>
  <c r="AQ65" i="4"/>
  <c r="AS65" i="4"/>
  <c r="AE63" i="6"/>
  <c r="AF63" i="6"/>
  <c r="AQ63" i="4"/>
  <c r="AS63" i="4"/>
  <c r="AE25" i="6"/>
  <c r="AF25" i="6"/>
  <c r="AQ25" i="4"/>
  <c r="AS25" i="4"/>
  <c r="AQ21" i="4"/>
  <c r="AS21" i="4"/>
  <c r="AE21" i="6"/>
  <c r="AF21" i="6"/>
  <c r="AQ27" i="4"/>
  <c r="AS27" i="4"/>
  <c r="AE27" i="6"/>
  <c r="AF27" i="6"/>
  <c r="AQ18" i="4"/>
  <c r="AS18" i="4"/>
  <c r="AE18" i="6"/>
  <c r="AF18" i="6"/>
  <c r="AQ43" i="4"/>
  <c r="AS43" i="4"/>
  <c r="AE43" i="6"/>
  <c r="AF43" i="6"/>
  <c r="AE50" i="6"/>
  <c r="AF50" i="6"/>
  <c r="AQ50" i="4"/>
  <c r="AS50" i="4"/>
  <c r="AB71" i="6"/>
  <c r="D103" i="9"/>
  <c r="G103" i="9"/>
  <c r="K103" i="9"/>
  <c r="S53" i="6"/>
  <c r="AV71" i="5"/>
  <c r="AW71" i="5"/>
  <c r="AD109" i="4"/>
  <c r="AE35" i="6"/>
  <c r="AF35" i="6"/>
  <c r="AQ35" i="4"/>
  <c r="AS35" i="4"/>
  <c r="AQ68" i="4"/>
  <c r="AS68" i="4"/>
  <c r="AE68" i="6"/>
  <c r="AF68" i="6"/>
  <c r="AB53" i="6"/>
  <c r="D59" i="9"/>
  <c r="G59" i="9"/>
  <c r="AQ64" i="4"/>
  <c r="AS64" i="4"/>
  <c r="AE64" i="6"/>
  <c r="AF64" i="6"/>
  <c r="AE62" i="6"/>
  <c r="AF62" i="6"/>
  <c r="AQ62" i="4"/>
  <c r="AS62" i="4"/>
  <c r="AQ31" i="4"/>
  <c r="AS31" i="4"/>
  <c r="AE31" i="6"/>
  <c r="AF31" i="6"/>
  <c r="AQ38" i="4"/>
  <c r="AS38" i="4"/>
  <c r="AE38" i="6"/>
  <c r="AF38" i="6"/>
  <c r="AQ51" i="4"/>
  <c r="AS51" i="4"/>
  <c r="AE51" i="6"/>
  <c r="AF51" i="6"/>
  <c r="AQ41" i="4"/>
  <c r="AS41" i="4"/>
  <c r="AE41" i="6"/>
  <c r="AF41" i="6"/>
  <c r="AE22" i="6"/>
  <c r="AF22" i="6"/>
  <c r="BK13" i="4"/>
  <c r="AN53" i="6"/>
  <c r="D50" i="9"/>
  <c r="G50" i="9"/>
  <c r="G61" i="9"/>
  <c r="D19" i="9"/>
  <c r="AQ39" i="4"/>
  <c r="AS39" i="4"/>
  <c r="AE39" i="6"/>
  <c r="AF39" i="6"/>
  <c r="AQ14" i="4"/>
  <c r="AS14" i="4"/>
  <c r="AE14" i="6"/>
  <c r="AF14" i="6"/>
  <c r="E58" i="9"/>
  <c r="E16" i="9"/>
  <c r="H16" i="9"/>
  <c r="L16" i="9"/>
  <c r="BG109" i="4"/>
  <c r="BI109" i="4"/>
  <c r="AQ26" i="4"/>
  <c r="AS26" i="4"/>
  <c r="AE26" i="6"/>
  <c r="AF26" i="6"/>
  <c r="AO53" i="6"/>
  <c r="D51" i="9"/>
  <c r="G51" i="9"/>
  <c r="K51" i="9"/>
  <c r="BP13" i="4"/>
  <c r="AE15" i="6"/>
  <c r="AF15" i="6"/>
  <c r="AQ15" i="4"/>
  <c r="AS15" i="4"/>
  <c r="AQ47" i="4"/>
  <c r="AS47" i="4"/>
  <c r="AE47" i="6"/>
  <c r="AF47" i="6"/>
  <c r="AQ67" i="4"/>
  <c r="AS67" i="4"/>
  <c r="AE67" i="6"/>
  <c r="AF67" i="6"/>
  <c r="K13" i="4"/>
  <c r="K53" i="4"/>
  <c r="I53" i="4"/>
  <c r="E33" i="9"/>
  <c r="L33" i="9"/>
  <c r="L76" i="9"/>
  <c r="E54" i="9"/>
  <c r="R109" i="5"/>
  <c r="AX20" i="4"/>
  <c r="AX53" i="4"/>
  <c r="AV53" i="4"/>
  <c r="G55" i="9"/>
  <c r="D13" i="9"/>
  <c r="V109" i="5"/>
  <c r="G57" i="9"/>
  <c r="D15" i="9"/>
  <c r="H51" i="9"/>
  <c r="L51" i="9"/>
  <c r="E9" i="9"/>
  <c r="H9" i="9"/>
  <c r="L9" i="9"/>
  <c r="AW53" i="4"/>
  <c r="AY20" i="4"/>
  <c r="AY53" i="4"/>
  <c r="AN89" i="6"/>
  <c r="D138" i="9"/>
  <c r="G138" i="9"/>
  <c r="K138" i="9"/>
  <c r="BK79" i="4"/>
  <c r="H141" i="9"/>
  <c r="L141" i="9"/>
  <c r="L156" i="9"/>
  <c r="C11" i="9"/>
  <c r="BQ105" i="4"/>
  <c r="BS100" i="4"/>
  <c r="BS105" i="4"/>
  <c r="D209" i="9"/>
  <c r="K204" i="9"/>
  <c r="K209" i="9"/>
  <c r="K210" i="9"/>
  <c r="K211" i="9"/>
  <c r="E99" i="4"/>
  <c r="E105" i="4"/>
  <c r="C105" i="4"/>
  <c r="Y20" i="4"/>
  <c r="Y53" i="4"/>
  <c r="W53" i="4"/>
  <c r="Y79" i="4"/>
  <c r="Y89" i="4"/>
  <c r="W89" i="4"/>
  <c r="BP70" i="4"/>
  <c r="AO71" i="6"/>
  <c r="E63" i="9"/>
  <c r="AG109" i="5"/>
  <c r="H57" i="9"/>
  <c r="L57" i="9"/>
  <c r="E15" i="9"/>
  <c r="H15" i="9"/>
  <c r="L15" i="9"/>
  <c r="AR109" i="5"/>
  <c r="D30" i="9"/>
  <c r="K30" i="9"/>
  <c r="K73" i="9"/>
  <c r="AT109" i="5"/>
  <c r="C89" i="4"/>
  <c r="E79" i="4"/>
  <c r="E89" i="4"/>
  <c r="D116" i="9"/>
  <c r="AW71" i="6"/>
  <c r="AX71" i="6"/>
  <c r="D160" i="9"/>
  <c r="AW89" i="6"/>
  <c r="AX89" i="6"/>
  <c r="J79" i="4"/>
  <c r="J89" i="4"/>
  <c r="J109" i="4"/>
  <c r="H89" i="4"/>
  <c r="H109" i="4"/>
  <c r="AQ82" i="4"/>
  <c r="AS82" i="4"/>
  <c r="AE82" i="6"/>
  <c r="E30" i="9"/>
  <c r="L30" i="9"/>
  <c r="L73" i="9"/>
  <c r="E32" i="9"/>
  <c r="L32" i="9"/>
  <c r="L75" i="9"/>
  <c r="S71" i="6"/>
  <c r="E52" i="9"/>
  <c r="U109" i="5"/>
  <c r="D32" i="9"/>
  <c r="K32" i="9"/>
  <c r="K75" i="9"/>
  <c r="BL89" i="4"/>
  <c r="BL109" i="4"/>
  <c r="BN79" i="4"/>
  <c r="BN89" i="4"/>
  <c r="BN109" i="4"/>
  <c r="AO20" i="4"/>
  <c r="AO53" i="4"/>
  <c r="AO109" i="4"/>
  <c r="AM53" i="4"/>
  <c r="AM109" i="4"/>
  <c r="H64" i="9"/>
  <c r="L64" i="9"/>
  <c r="E22" i="9"/>
  <c r="H22" i="9"/>
  <c r="L22" i="9"/>
  <c r="AV53" i="5"/>
  <c r="AW53" i="5"/>
  <c r="D21" i="9"/>
  <c r="G63" i="9"/>
  <c r="X89" i="4"/>
  <c r="X109" i="4"/>
  <c r="Z79" i="4"/>
  <c r="Z89" i="4"/>
  <c r="Z109" i="4"/>
  <c r="D74" i="9"/>
  <c r="AT109" i="6"/>
  <c r="AX83" i="4"/>
  <c r="AX89" i="4"/>
  <c r="AV89" i="4"/>
  <c r="D14" i="9"/>
  <c r="G144" i="9"/>
  <c r="S109" i="7"/>
  <c r="S89" i="6"/>
  <c r="AE13" i="5"/>
  <c r="AE53" i="5"/>
  <c r="S53" i="5"/>
  <c r="AQ79" i="4"/>
  <c r="AA89" i="6"/>
  <c r="D152" i="9"/>
  <c r="G152" i="9"/>
  <c r="K152" i="9"/>
  <c r="E50" i="9"/>
  <c r="AM109" i="5"/>
  <c r="AB89" i="6"/>
  <c r="D147" i="9"/>
  <c r="G147" i="9"/>
  <c r="K147" i="9"/>
  <c r="E56" i="9"/>
  <c r="W109" i="5"/>
  <c r="E67" i="9"/>
  <c r="AO109" i="5"/>
  <c r="AW53" i="6"/>
  <c r="S105" i="6"/>
  <c r="F13" i="4"/>
  <c r="F53" i="4"/>
  <c r="D53" i="4"/>
  <c r="E70" i="4"/>
  <c r="E71" i="4"/>
  <c r="C71" i="4"/>
  <c r="D141" i="9"/>
  <c r="D11" i="9"/>
  <c r="C109" i="6"/>
  <c r="AD109" i="7"/>
  <c r="BS79" i="4"/>
  <c r="BS89" i="4"/>
  <c r="BQ89" i="4"/>
  <c r="AS109" i="5"/>
  <c r="G111" i="9"/>
  <c r="D25" i="9"/>
  <c r="G62" i="9"/>
  <c r="D20" i="9"/>
  <c r="AE70" i="6"/>
  <c r="AQ70" i="4"/>
  <c r="AA71" i="6"/>
  <c r="D52" i="9"/>
  <c r="U109" i="6"/>
  <c r="D58" i="9"/>
  <c r="AD109" i="6"/>
  <c r="BP79" i="4"/>
  <c r="AO89" i="6"/>
  <c r="D139" i="9"/>
  <c r="G139" i="9"/>
  <c r="K139" i="9"/>
  <c r="AE89" i="5"/>
  <c r="H59" i="9"/>
  <c r="L59" i="9"/>
  <c r="E17" i="9"/>
  <c r="H17" i="9"/>
  <c r="L17" i="9"/>
  <c r="E165" i="9"/>
  <c r="L160" i="9"/>
  <c r="L165" i="9"/>
  <c r="L166" i="9"/>
  <c r="L167" i="9"/>
  <c r="E72" i="9"/>
  <c r="AQ109" i="5"/>
  <c r="D72" i="9"/>
  <c r="AR109" i="6"/>
  <c r="E121" i="9"/>
  <c r="L121" i="9"/>
  <c r="L123" i="9"/>
  <c r="L116" i="9"/>
  <c r="B109" i="4"/>
  <c r="D33" i="9"/>
  <c r="K33" i="9"/>
  <c r="K76" i="9"/>
  <c r="BP99" i="4"/>
  <c r="AO105" i="6"/>
  <c r="D183" i="9"/>
  <c r="G183" i="9"/>
  <c r="K183" i="9"/>
  <c r="E53" i="9"/>
  <c r="C109" i="5"/>
  <c r="BK70" i="4"/>
  <c r="AN71" i="6"/>
  <c r="AN109" i="5"/>
  <c r="AU109" i="5"/>
  <c r="E31" i="9"/>
  <c r="L31" i="9"/>
  <c r="L74" i="9"/>
  <c r="K111" i="9"/>
  <c r="G25" i="9"/>
  <c r="K25" i="9"/>
  <c r="E19" i="9"/>
  <c r="H19" i="9"/>
  <c r="L19" i="9"/>
  <c r="AW109" i="4"/>
  <c r="G66" i="9"/>
  <c r="D24" i="9"/>
  <c r="H66" i="9"/>
  <c r="L66" i="9"/>
  <c r="E24" i="9"/>
  <c r="H24" i="9"/>
  <c r="L24" i="9"/>
  <c r="D12" i="9"/>
  <c r="G23" i="9"/>
  <c r="K23" i="9"/>
  <c r="K65" i="9"/>
  <c r="E23" i="9"/>
  <c r="H23" i="9"/>
  <c r="L23" i="9"/>
  <c r="H65" i="9"/>
  <c r="L65" i="9"/>
  <c r="K200" i="9"/>
  <c r="K201" i="9"/>
  <c r="K202" i="9"/>
  <c r="AE105" i="6"/>
  <c r="AF97" i="6"/>
  <c r="AF105" i="6"/>
  <c r="AS97" i="4"/>
  <c r="AS105" i="4"/>
  <c r="AQ105" i="4"/>
  <c r="AY109" i="4"/>
  <c r="L215" i="9"/>
  <c r="L216" i="9"/>
  <c r="L217" i="9"/>
  <c r="L201" i="9"/>
  <c r="L202" i="9"/>
  <c r="L157" i="9"/>
  <c r="L158" i="9"/>
  <c r="AX109" i="6"/>
  <c r="BQ109" i="4"/>
  <c r="L113" i="9"/>
  <c r="L114" i="9"/>
  <c r="I109" i="4"/>
  <c r="L126" i="9"/>
  <c r="L122" i="9"/>
  <c r="K109" i="4"/>
  <c r="E13" i="9"/>
  <c r="H13" i="9"/>
  <c r="L13" i="9"/>
  <c r="E20" i="9"/>
  <c r="H20" i="9"/>
  <c r="L20" i="9"/>
  <c r="L170" i="9"/>
  <c r="S109" i="5"/>
  <c r="D109" i="4"/>
  <c r="F109" i="4"/>
  <c r="AE89" i="6"/>
  <c r="S109" i="6"/>
  <c r="AV109" i="5"/>
  <c r="AW109" i="5"/>
  <c r="AE53" i="6"/>
  <c r="H58" i="9"/>
  <c r="L58" i="9"/>
  <c r="AV109" i="4"/>
  <c r="AF13" i="6"/>
  <c r="AF53" i="6"/>
  <c r="BM13" i="4"/>
  <c r="BM53" i="4"/>
  <c r="BK53" i="4"/>
  <c r="BS109" i="4"/>
  <c r="W109" i="4"/>
  <c r="AS13" i="4"/>
  <c r="AS53" i="4"/>
  <c r="AQ53" i="4"/>
  <c r="AE71" i="6"/>
  <c r="K61" i="9"/>
  <c r="G19" i="9"/>
  <c r="K19" i="9"/>
  <c r="BP53" i="4"/>
  <c r="BR13" i="4"/>
  <c r="BR53" i="4"/>
  <c r="AF82" i="6"/>
  <c r="AF89" i="6"/>
  <c r="AW109" i="6"/>
  <c r="AF70" i="6"/>
  <c r="AF71" i="6"/>
  <c r="D94" i="9"/>
  <c r="AN109" i="6"/>
  <c r="AS79" i="4"/>
  <c r="AS89" i="4"/>
  <c r="AQ89" i="4"/>
  <c r="K63" i="9"/>
  <c r="G21" i="9"/>
  <c r="K21" i="9"/>
  <c r="G52" i="9"/>
  <c r="D10" i="9"/>
  <c r="G141" i="9"/>
  <c r="K50" i="9"/>
  <c r="E21" i="9"/>
  <c r="H21" i="9"/>
  <c r="L21" i="9"/>
  <c r="H63" i="9"/>
  <c r="L63" i="9"/>
  <c r="Y109" i="4"/>
  <c r="D165" i="9"/>
  <c r="K160" i="9"/>
  <c r="K165" i="9"/>
  <c r="K166" i="9"/>
  <c r="K167" i="9"/>
  <c r="G17" i="9"/>
  <c r="K17" i="9"/>
  <c r="K59" i="9"/>
  <c r="AB109" i="6"/>
  <c r="AX109" i="4"/>
  <c r="BR99" i="4"/>
  <c r="BR105" i="4"/>
  <c r="BP105" i="4"/>
  <c r="BP89" i="4"/>
  <c r="BR79" i="4"/>
  <c r="BR89" i="4"/>
  <c r="C109" i="4"/>
  <c r="E109" i="4"/>
  <c r="E29" i="9"/>
  <c r="E77" i="9"/>
  <c r="E213" i="9"/>
  <c r="L72" i="9"/>
  <c r="L77" i="9"/>
  <c r="H56" i="9"/>
  <c r="L56" i="9"/>
  <c r="E14" i="9"/>
  <c r="H14" i="9"/>
  <c r="L14" i="9"/>
  <c r="H50" i="9"/>
  <c r="L50" i="9"/>
  <c r="E8" i="9"/>
  <c r="H8" i="9"/>
  <c r="L8" i="9"/>
  <c r="AE109" i="5"/>
  <c r="E10" i="9"/>
  <c r="H10" i="9"/>
  <c r="L10" i="9"/>
  <c r="H52" i="9"/>
  <c r="L52" i="9"/>
  <c r="D121" i="9"/>
  <c r="K121" i="9"/>
  <c r="K116" i="9"/>
  <c r="BR70" i="4"/>
  <c r="BR71" i="4"/>
  <c r="BP71" i="4"/>
  <c r="G15" i="9"/>
  <c r="K15" i="9"/>
  <c r="K57" i="9"/>
  <c r="H54" i="9"/>
  <c r="L54" i="9"/>
  <c r="E12" i="9"/>
  <c r="H12" i="9"/>
  <c r="L12" i="9"/>
  <c r="BM70" i="4"/>
  <c r="BM71" i="4"/>
  <c r="BK71" i="4"/>
  <c r="D31" i="9"/>
  <c r="K31" i="9"/>
  <c r="K74" i="9"/>
  <c r="K55" i="9"/>
  <c r="G13" i="9"/>
  <c r="K13" i="9"/>
  <c r="H53" i="9"/>
  <c r="L53" i="9"/>
  <c r="E11" i="9"/>
  <c r="H11" i="9"/>
  <c r="L11" i="9"/>
  <c r="D108" i="9"/>
  <c r="AA109" i="6"/>
  <c r="D17" i="9"/>
  <c r="D29" i="9"/>
  <c r="D77" i="9"/>
  <c r="K72" i="9"/>
  <c r="AS70" i="4"/>
  <c r="AS71" i="4"/>
  <c r="AQ71" i="4"/>
  <c r="H67" i="9"/>
  <c r="L67" i="9"/>
  <c r="E25" i="9"/>
  <c r="H25" i="9"/>
  <c r="L25" i="9"/>
  <c r="K144" i="9"/>
  <c r="G14" i="9"/>
  <c r="K14" i="9"/>
  <c r="G12" i="9"/>
  <c r="K12" i="9"/>
  <c r="K54" i="9"/>
  <c r="D95" i="9"/>
  <c r="AO109" i="6"/>
  <c r="G58" i="9"/>
  <c r="D16" i="9"/>
  <c r="K62" i="9"/>
  <c r="G20" i="9"/>
  <c r="K20" i="9"/>
  <c r="BM79" i="4"/>
  <c r="BM89" i="4"/>
  <c r="BK89" i="4"/>
  <c r="K66" i="9"/>
  <c r="G24" i="9"/>
  <c r="K24" i="9"/>
  <c r="K215" i="9"/>
  <c r="K216" i="9"/>
  <c r="K217" i="9"/>
  <c r="L171" i="9"/>
  <c r="L172" i="9"/>
  <c r="L127" i="9"/>
  <c r="L128" i="9"/>
  <c r="K122" i="9"/>
  <c r="K123" i="9"/>
  <c r="AE109" i="6"/>
  <c r="L221" i="9"/>
  <c r="L78" i="9"/>
  <c r="L79" i="9"/>
  <c r="D213" i="9"/>
  <c r="BM109" i="4"/>
  <c r="BK109" i="4"/>
  <c r="AF109" i="6"/>
  <c r="AQ109" i="4"/>
  <c r="BP109" i="4"/>
  <c r="L68" i="9"/>
  <c r="L70" i="9"/>
  <c r="AS109" i="4"/>
  <c r="D34" i="9"/>
  <c r="K29" i="9"/>
  <c r="K34" i="9"/>
  <c r="K35" i="9"/>
  <c r="L26" i="9"/>
  <c r="L27" i="9"/>
  <c r="BR109" i="4"/>
  <c r="K52" i="9"/>
  <c r="G10" i="9"/>
  <c r="K10" i="9"/>
  <c r="K58" i="9"/>
  <c r="G16" i="9"/>
  <c r="K16" i="9"/>
  <c r="G108" i="9"/>
  <c r="D22" i="9"/>
  <c r="G95" i="9"/>
  <c r="D9" i="9"/>
  <c r="K141" i="9"/>
  <c r="K156" i="9"/>
  <c r="G11" i="9"/>
  <c r="K11" i="9"/>
  <c r="K77" i="9"/>
  <c r="G94" i="9"/>
  <c r="D8" i="9"/>
  <c r="L29" i="9"/>
  <c r="L34" i="9"/>
  <c r="L35" i="9"/>
  <c r="E34" i="9"/>
  <c r="K157" i="9"/>
  <c r="K158" i="9"/>
  <c r="K221" i="9"/>
  <c r="K78" i="9"/>
  <c r="K79" i="9"/>
  <c r="L82" i="9"/>
  <c r="L84" i="9"/>
  <c r="L69" i="9"/>
  <c r="L220" i="9"/>
  <c r="K68" i="9"/>
  <c r="K70" i="9"/>
  <c r="K95" i="9"/>
  <c r="G9" i="9"/>
  <c r="K9" i="9"/>
  <c r="K108" i="9"/>
  <c r="G22" i="9"/>
  <c r="K22" i="9"/>
  <c r="K94" i="9"/>
  <c r="G8" i="9"/>
  <c r="K8" i="9"/>
  <c r="L38" i="9"/>
  <c r="L39" i="9"/>
  <c r="K170" i="9"/>
  <c r="K171" i="9"/>
  <c r="K172" i="9"/>
  <c r="K112" i="9"/>
  <c r="K220" i="9"/>
  <c r="K26" i="9"/>
  <c r="K38" i="9"/>
  <c r="K39" i="9"/>
  <c r="L224" i="9"/>
  <c r="L83" i="9"/>
  <c r="K82" i="9"/>
  <c r="K69" i="9"/>
  <c r="K113" i="9"/>
  <c r="K126" i="9"/>
  <c r="K224" i="9"/>
  <c r="K114" i="9"/>
  <c r="K27" i="9"/>
  <c r="L225" i="9"/>
  <c r="L226" i="9"/>
  <c r="K83" i="9"/>
  <c r="K84" i="9"/>
  <c r="K127" i="9"/>
  <c r="K128" i="9"/>
  <c r="K225" i="9"/>
  <c r="K22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Knight</author>
  </authors>
  <commentList>
    <comment ref="V11" authorId="0" shapeId="0" xr:uid="{00000000-0006-0000-0300-000001000000}">
      <text>
        <r>
          <rPr>
            <sz val="10"/>
            <color indexed="81"/>
            <rFont val="Calibri"/>
            <family val="2"/>
          </rPr>
          <t xml:space="preserve">List the number of students respresenting the at-risk student population. Typically, these data are the count of those students eligibile for free or reduced price lunch meals (FRPL). If the school uses a particular definition for students placed "at risk," those figures can be listed here in place of the number of students "at-risk." </t>
        </r>
      </text>
    </comment>
    <comment ref="V59" authorId="0" shapeId="0" xr:uid="{00000000-0006-0000-0300-000002000000}">
      <text>
        <r>
          <rPr>
            <sz val="10"/>
            <color indexed="81"/>
            <rFont val="Calibri"/>
            <family val="2"/>
          </rPr>
          <t xml:space="preserve">List the number of students respresenting the at-risk student population. Typically, these data are the count of those students eligibile for free or reduced price lunch meals (FRPL). If the school uses a particular definition for students placed "at risk," those figures can be listed here in place of the number of students "at-risk." </t>
        </r>
      </text>
    </comment>
    <comment ref="V77" authorId="0" shapeId="0" xr:uid="{00000000-0006-0000-0300-000003000000}">
      <text>
        <r>
          <rPr>
            <sz val="10"/>
            <color indexed="81"/>
            <rFont val="Calibri"/>
            <family val="2"/>
          </rPr>
          <t xml:space="preserve">List the number of students respresenting the at-risk student population. Typically, these data are the count of those students eligibile for free or reduced price lunch meals (FRPL). If the school uses a particular definition for students placed "at risk," those figures can be listed here in place of the number of students "at-risk." </t>
        </r>
      </text>
    </comment>
    <comment ref="V95" authorId="0" shapeId="0" xr:uid="{00000000-0006-0000-0300-000004000000}">
      <text>
        <r>
          <rPr>
            <sz val="10"/>
            <color indexed="81"/>
            <rFont val="Calibri"/>
            <family val="2"/>
          </rPr>
          <t xml:space="preserve">List the number of students respresenting the at-risk student population. Typically, these data are the count of those students eligibile for free or reduced price lunch meals (FRPL). If the school uses a particular definition for students placed "at risk," those figures can be listed here in place of the number of students "at-risk."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Knight</author>
  </authors>
  <commentList>
    <comment ref="U11" authorId="0" shapeId="0" xr:uid="{00000000-0006-0000-0400-000001000000}">
      <text>
        <r>
          <rPr>
            <sz val="10"/>
            <color rgb="FF000000"/>
            <rFont val="Calibri"/>
            <family val="2"/>
          </rPr>
          <t>Include in this column instructional facilitators and other teacher support staff members.</t>
        </r>
      </text>
    </comment>
    <comment ref="V11" authorId="0" shapeId="0" xr:uid="{00000000-0006-0000-0400-000002000000}">
      <text>
        <r>
          <rPr>
            <sz val="10"/>
            <color rgb="FF000000"/>
            <rFont val="Calibri"/>
            <family val="2"/>
          </rPr>
          <t>Academic extra help staff include certified tutors, intervention specialists, reading teachers, or other certificated academic staff to support students. Guidance counselors are counted separately in column AC.</t>
        </r>
      </text>
    </comment>
    <comment ref="X11" authorId="0" shapeId="0" xr:uid="{00000000-0006-0000-0400-000003000000}">
      <text>
        <r>
          <rPr>
            <sz val="10"/>
            <color indexed="81"/>
            <rFont val="Calibri"/>
            <family val="2"/>
          </rPr>
          <t>Extended day staff include all staff allocated for after school programs. Enter the full time equivalent staff. For instance, if one staff member spends two hours per week after school, this would represent 2/8 of a day or 0.25 FTE.</t>
        </r>
      </text>
    </comment>
    <comment ref="Y11" authorId="0" shapeId="0" xr:uid="{00000000-0006-0000-0400-000004000000}">
      <text>
        <r>
          <rPr>
            <sz val="10"/>
            <color indexed="81"/>
            <rFont val="Calibri"/>
            <family val="2"/>
          </rPr>
          <t>Enter the full time equivalent for summer school staff members.
For instance, if summer school lasts 40 full days in a 200 day contract year, and a teacher is allotted 10 days to plan, then a full time summer school staff member would represent 50/200 = 0.25 FTE. See FAQs for how to calculate summer school staff FTE.</t>
        </r>
      </text>
    </comment>
    <comment ref="Z11" authorId="0" shapeId="0" xr:uid="{00000000-0006-0000-0400-000005000000}">
      <text>
        <r>
          <rPr>
            <sz val="10"/>
            <color indexed="81"/>
            <rFont val="Calibri"/>
            <family val="2"/>
          </rPr>
          <t>Enter special education staff members for high-incidence disabilities. This exclude severe and profound disabilities including autism.</t>
        </r>
      </text>
    </comment>
    <comment ref="AC11" authorId="0" shapeId="0" xr:uid="{00000000-0006-0000-0400-000006000000}">
      <text>
        <r>
          <rPr>
            <sz val="10"/>
            <color rgb="FF000000"/>
            <rFont val="Calibri"/>
            <family val="2"/>
          </rPr>
          <t>Non-academic pupil support staff include nurses, guidance counselors family liasons, social workers, and other staff that support student in non-academic ways. This does not include a school resource officer.</t>
        </r>
      </text>
    </comment>
    <comment ref="AG11" authorId="0" shapeId="0" xr:uid="{00000000-0006-0000-0400-000007000000}">
      <text>
        <r>
          <rPr>
            <sz val="10"/>
            <color indexed="81"/>
            <rFont val="Calibri"/>
            <family val="2"/>
          </rPr>
          <t>Instructional aides include paraprofessional tutors, intervention specialists, reading teachers, or other non-certificated academic staff to support students.</t>
        </r>
      </text>
    </comment>
    <comment ref="AH11" authorId="0" shapeId="0" xr:uid="{00000000-0006-0000-0400-000008000000}">
      <text>
        <r>
          <rPr>
            <sz val="10"/>
            <color indexed="81"/>
            <rFont val="Calibri"/>
            <family val="2"/>
          </rPr>
          <t>These include hall monitors, bus supervisors and other staff that provide non-academic pupil support and are compensated as paraprofessionals.</t>
        </r>
      </text>
    </comment>
    <comment ref="AI11" authorId="0" shapeId="0" xr:uid="{00000000-0006-0000-0400-000009000000}">
      <text>
        <r>
          <rPr>
            <sz val="10"/>
            <color rgb="FF000000"/>
            <rFont val="Calibri"/>
            <family val="2"/>
          </rPr>
          <t>See question 6 on the FAQs tab for clarification of how each staff member is defined.</t>
        </r>
        <r>
          <rPr>
            <sz val="9"/>
            <color rgb="FF000000"/>
            <rFont val="Calibri"/>
            <family val="2"/>
          </rPr>
          <t xml:space="preserve">
</t>
        </r>
      </text>
    </comment>
    <comment ref="AJ11" authorId="0" shapeId="0" xr:uid="{00000000-0006-0000-0400-00000A000000}">
      <text>
        <r>
          <rPr>
            <sz val="10"/>
            <color indexed="81"/>
            <rFont val="Calibri"/>
            <family val="2"/>
          </rPr>
          <t>See question 6 on the FAQs tab for clarification of how each staff member is defined.</t>
        </r>
        <r>
          <rPr>
            <sz val="9"/>
            <color indexed="81"/>
            <rFont val="Calibri"/>
            <family val="2"/>
          </rPr>
          <t xml:space="preserve">
</t>
        </r>
      </text>
    </comment>
    <comment ref="B117" authorId="0" shapeId="0" xr:uid="{00000000-0006-0000-0400-00000C000000}">
      <text>
        <r>
          <rPr>
            <sz val="10"/>
            <color rgb="FF000000"/>
            <rFont val="Calibri"/>
            <family val="2"/>
          </rPr>
          <t>Certificated staff include core teachers, specialist teachers, ELL teachers, SPED teachers, instructional coaches, librarians, library technicians, guidance couselors, and any other staff that are compensated according to the teacher salary schedule.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Knight</author>
  </authors>
  <commentList>
    <comment ref="D147" authorId="0" shapeId="0" xr:uid="{00000000-0006-0000-0200-000001000000}">
      <text>
        <r>
          <rPr>
            <sz val="12"/>
            <color rgb="FF000000"/>
            <rFont val="Calibri"/>
            <family val="2"/>
          </rPr>
          <t>EB figures represent the number of kids per FTE staff member, whereas desired represents class size and FTE is accounted for in questions 7.1 - 7.4.</t>
        </r>
      </text>
    </comment>
    <comment ref="D154" authorId="0" shapeId="0" xr:uid="{00000000-0006-0000-0200-000002000000}">
      <text>
        <r>
          <rPr>
            <sz val="12"/>
            <color rgb="FF000000"/>
            <rFont val="Calibri"/>
            <family val="2"/>
          </rPr>
          <t>EB figures represent the number of kids per FTE staff member, whereas desired represents class size and FTE is accounted for in questions 7.1 - 7.4.</t>
        </r>
      </text>
    </comment>
    <comment ref="D261" authorId="0" shapeId="0" xr:uid="{00000000-0006-0000-0200-000003000000}">
      <text>
        <r>
          <rPr>
            <sz val="10"/>
            <color indexed="81"/>
            <rFont val="Calibri"/>
            <family val="2"/>
          </rPr>
          <t>Elementary and middle schools receive one AP per prototypical school above and beyond 450 students. High schools receive one AP per 600 students.</t>
        </r>
      </text>
    </comment>
  </commentList>
</comments>
</file>

<file path=xl/sharedStrings.xml><?xml version="1.0" encoding="utf-8"?>
<sst xmlns="http://schemas.openxmlformats.org/spreadsheetml/2006/main" count="1697" uniqueCount="478">
  <si>
    <t>Enter the Number of Students by Grade and Classification for Middle Schools</t>
    <phoneticPr fontId="1" type="noConversion"/>
  </si>
  <si>
    <t>Grade Level</t>
    <phoneticPr fontId="1" type="noConversion"/>
  </si>
  <si>
    <t xml:space="preserve">Name of Middle School </t>
    <phoneticPr fontId="1" type="noConversion"/>
  </si>
  <si>
    <t>Total</t>
    <phoneticPr fontId="1" type="noConversion"/>
  </si>
  <si>
    <t>Subtotal for Middle Schools</t>
    <phoneticPr fontId="1" type="noConversion"/>
  </si>
  <si>
    <t>K</t>
    <phoneticPr fontId="1" type="noConversion"/>
  </si>
  <si>
    <t>Staff category</t>
    <phoneticPr fontId="1" type="noConversion"/>
  </si>
  <si>
    <t>1.0 FTE per prototypical high school. Elementary and middle schools with enrollment less than 450 get 0.0 FTE; after 450, elementary and middles schools get 1.0 FTE per 450 students.</t>
    <phoneticPr fontId="1" type="noConversion"/>
  </si>
  <si>
    <t>14). Number of Assistant Principals Per Protoypical School</t>
    <phoneticPr fontId="1" type="noConversion"/>
  </si>
  <si>
    <t>Total core teachers multiplied by (20%, 20%, 33%)</t>
    <phoneticPr fontId="1" type="noConversion"/>
  </si>
  <si>
    <t>1.0 FTE per 200 students</t>
    <phoneticPr fontId="1" type="noConversion"/>
  </si>
  <si>
    <t>Extended day staff</t>
    <phoneticPr fontId="1" type="noConversion"/>
  </si>
  <si>
    <t>10). Number of Librarians Per School</t>
  </si>
  <si>
    <t>10.2). Number Library Paraprofessionals Per Prototypical School</t>
  </si>
  <si>
    <t>11). Number of Students Per Nurse</t>
  </si>
  <si>
    <t>13). Number of Principals Per School Site</t>
  </si>
  <si>
    <t>Non-academic pupil support staff:</t>
    <phoneticPr fontId="1" type="noConversion"/>
  </si>
  <si>
    <t>Social workers: certificated staff that work with individual students and families.</t>
    <phoneticPr fontId="1" type="noConversion"/>
  </si>
  <si>
    <t>These include all non-academic pupil support staff that are compensated as paraprofessional, including:</t>
    <phoneticPr fontId="1" type="noConversion"/>
  </si>
  <si>
    <t>Principal</t>
  </si>
  <si>
    <t>How do I categorize schools with non-traditional grade assignments, such as K-8?</t>
    <phoneticPr fontId="1" type="noConversion"/>
  </si>
  <si>
    <t>What if I want to add more instructional coaches?</t>
    <phoneticPr fontId="1" type="noConversion"/>
  </si>
  <si>
    <t>How are various staff members defined?</t>
    <phoneticPr fontId="1" type="noConversion"/>
  </si>
  <si>
    <t>An 8 period day, where teachers instruct for 6 periods requires 33% specialist teachers</t>
  </si>
  <si>
    <t>An 8 period day, where teachers instruct for 7 periods requires 14.3% specialist teachers</t>
  </si>
  <si>
    <t>A four-90 minute block schedule where teachers instruct for 3 blocks requires 33% specialist teachers</t>
  </si>
  <si>
    <t>Instructional aides</t>
    <phoneticPr fontId="1" type="noConversion"/>
  </si>
  <si>
    <t>Estimated Average Staff Compensation</t>
    <phoneticPr fontId="1" type="noConversion"/>
  </si>
  <si>
    <t>Nurses</t>
    <phoneticPr fontId="1" type="noConversion"/>
  </si>
  <si>
    <t>Nurses</t>
    <phoneticPr fontId="1" type="noConversion"/>
  </si>
  <si>
    <t>Non-certificated non-academic pupil support staff</t>
    <phoneticPr fontId="1" type="noConversion"/>
  </si>
  <si>
    <t>Specialist teachers</t>
    <phoneticPr fontId="1" type="noConversion"/>
  </si>
  <si>
    <t>ELL teachers: certificated bilinigual teachers assigned to teacher English language learners.</t>
    <phoneticPr fontId="1" type="noConversion"/>
  </si>
  <si>
    <t>12). Number of Non-Instructional Aides Per Prototypical School</t>
  </si>
  <si>
    <t>Grade Level</t>
    <phoneticPr fontId="1" type="noConversion"/>
  </si>
  <si>
    <t xml:space="preserve">  CA-DA Gap</t>
  </si>
  <si>
    <t>EB</t>
    <phoneticPr fontId="1" type="noConversion"/>
  </si>
  <si>
    <t>CA-EB Gap</t>
    <phoneticPr fontId="1" type="noConversion"/>
  </si>
  <si>
    <t>EB Recommended</t>
  </si>
  <si>
    <t>DA</t>
    <phoneticPr fontId="1" type="noConversion"/>
  </si>
  <si>
    <t>Extended Day Staff</t>
    <phoneticPr fontId="1" type="noConversion"/>
  </si>
  <si>
    <t>Summer School Staff</t>
    <phoneticPr fontId="1" type="noConversion"/>
  </si>
  <si>
    <t>School Dollar Resources Per Pupil Under the Evidence Based Model</t>
  </si>
  <si>
    <t xml:space="preserve">1.4). Alternative School Computations (enter number of AP positions and number of students Per teacher) </t>
  </si>
  <si>
    <t>3). Number of Students Per Instructional Coach for Each School Level</t>
  </si>
  <si>
    <t xml:space="preserve">Salary + Benefits </t>
    <phoneticPr fontId="1" type="noConversion"/>
  </si>
  <si>
    <t>Guidance counselors: certificated staff that provide couseling to students, these also include school pychologists.</t>
    <phoneticPr fontId="1" type="noConversion"/>
  </si>
  <si>
    <t>Certificated staff</t>
    <phoneticPr fontId="1" type="noConversion"/>
  </si>
  <si>
    <t>Total certified staff</t>
    <phoneticPr fontId="1" type="noConversion"/>
  </si>
  <si>
    <t>SPED aides</t>
    <phoneticPr fontId="1" type="noConversion"/>
  </si>
  <si>
    <t>Non-instructional aides: 2 per prototypical Elementary and Middle, 3 per prototypical High</t>
  </si>
  <si>
    <t>Total teachers</t>
    <phoneticPr fontId="1" type="noConversion"/>
  </si>
  <si>
    <t>Nurses: certificated staff that provide health services for students.</t>
    <phoneticPr fontId="1" type="noConversion"/>
  </si>
  <si>
    <t>SPED staff</t>
    <phoneticPr fontId="1" type="noConversion"/>
  </si>
  <si>
    <t>Student activities</t>
    <phoneticPr fontId="1" type="noConversion"/>
  </si>
  <si>
    <t>Professional development</t>
    <phoneticPr fontId="1" type="noConversion"/>
  </si>
  <si>
    <t xml:space="preserve">DISTRICT TOTAL </t>
  </si>
  <si>
    <t xml:space="preserve">Family Liaisons: non-certificated staff members that connect families with the school. </t>
    <phoneticPr fontId="1" type="noConversion"/>
  </si>
  <si>
    <t>SPED staff:</t>
    <phoneticPr fontId="1" type="noConversion"/>
  </si>
  <si>
    <t>Librarians, library technicians, and library paraprofessionals:</t>
    <phoneticPr fontId="1" type="noConversion"/>
  </si>
  <si>
    <t>2.0, 2.0, and 3.0 FTE per prototypical elementary, middle, and high school</t>
    <phoneticPr fontId="1" type="noConversion"/>
  </si>
  <si>
    <t>Principal</t>
    <phoneticPr fontId="1" type="noConversion"/>
  </si>
  <si>
    <t>Librarian</t>
    <phoneticPr fontId="1" type="noConversion"/>
  </si>
  <si>
    <t>1.0 FTE per school</t>
    <phoneticPr fontId="1" type="noConversion"/>
  </si>
  <si>
    <t>Non-academic pupil support</t>
    <phoneticPr fontId="1" type="noConversion"/>
  </si>
  <si>
    <t>Nurses</t>
    <phoneticPr fontId="1" type="noConversion"/>
  </si>
  <si>
    <t>1.0 FTE per 750 students</t>
    <phoneticPr fontId="1" type="noConversion"/>
  </si>
  <si>
    <t>Instructional aides</t>
    <phoneticPr fontId="1" type="noConversion"/>
  </si>
  <si>
    <t>Non-instructional aides</t>
    <phoneticPr fontId="1" type="noConversion"/>
  </si>
  <si>
    <t>2.0, 2.0, and 3.0 FTE per prototypical elementary, middle, and high school.</t>
    <phoneticPr fontId="1" type="noConversion"/>
  </si>
  <si>
    <t>How does the EB model allocate staff?</t>
    <phoneticPr fontId="1" type="noConversion"/>
  </si>
  <si>
    <t>1.0 FTE per 15 P-3rd grade students; 1.0 per 25 4-12th grade students</t>
    <phoneticPr fontId="1" type="noConversion"/>
  </si>
  <si>
    <t>ELL staff</t>
    <phoneticPr fontId="1" type="noConversion"/>
  </si>
  <si>
    <t>Current - 
Desired</t>
    <phoneticPr fontId="1" type="noConversion"/>
  </si>
  <si>
    <t>Position</t>
  </si>
  <si>
    <t>Instructional coaches</t>
    <phoneticPr fontId="1" type="noConversion"/>
  </si>
  <si>
    <t>Instructional coaches</t>
    <phoneticPr fontId="1" type="noConversion"/>
  </si>
  <si>
    <t>High schools have 33% specialists in the EB model</t>
  </si>
  <si>
    <t>Current</t>
  </si>
  <si>
    <t>Desired</t>
  </si>
  <si>
    <t>Secretary</t>
    <phoneticPr fontId="1" type="noConversion"/>
  </si>
  <si>
    <t>Librarian</t>
    <phoneticPr fontId="1" type="noConversion"/>
  </si>
  <si>
    <t>Teachers (Core)</t>
  </si>
  <si>
    <t>High School</t>
  </si>
  <si>
    <t>Library paraprofessionals</t>
    <phoneticPr fontId="1" type="noConversion"/>
  </si>
  <si>
    <t>CA</t>
    <phoneticPr fontId="1" type="noConversion"/>
  </si>
  <si>
    <t>Elementary (incl. PreK)</t>
    <phoneticPr fontId="1" type="noConversion"/>
  </si>
  <si>
    <t>Middle</t>
  </si>
  <si>
    <t>Middle</t>
    <phoneticPr fontId="1" type="noConversion"/>
  </si>
  <si>
    <t>Special Education aides</t>
    <phoneticPr fontId="1" type="noConversion"/>
  </si>
  <si>
    <t>Non-instructional aides</t>
    <phoneticPr fontId="1" type="noConversion"/>
  </si>
  <si>
    <t>Secretary</t>
    <phoneticPr fontId="1" type="noConversion"/>
  </si>
  <si>
    <t>Elementary school total</t>
    <phoneticPr fontId="1" type="noConversion"/>
  </si>
  <si>
    <t>Middle school total</t>
    <phoneticPr fontId="1" type="noConversion"/>
  </si>
  <si>
    <t>High school total</t>
    <phoneticPr fontId="1" type="noConversion"/>
  </si>
  <si>
    <t>1.0 FTE per school</t>
    <phoneticPr fontId="1" type="noConversion"/>
  </si>
  <si>
    <t>High School</t>
    <phoneticPr fontId="1" type="noConversion"/>
  </si>
  <si>
    <t>Alternative</t>
  </si>
  <si>
    <t>Current -
EB</t>
    <phoneticPr fontId="1" type="noConversion"/>
  </si>
  <si>
    <t>Alternative</t>
    <phoneticPr fontId="1" type="noConversion"/>
  </si>
  <si>
    <t>Average staff resource gap per high school</t>
    <phoneticPr fontId="1" type="noConversion"/>
  </si>
  <si>
    <t>Total staff and dollar resource gap for all schools</t>
    <phoneticPr fontId="1" type="noConversion"/>
  </si>
  <si>
    <t>Enter y or n:</t>
    <phoneticPr fontId="1" type="noConversion"/>
  </si>
  <si>
    <t>Current -
Desired</t>
    <phoneticPr fontId="1" type="noConversion"/>
  </si>
  <si>
    <t>DA = Desired allocation</t>
    <phoneticPr fontId="1" type="noConversion"/>
  </si>
  <si>
    <t xml:space="preserve">Revenue Difference </t>
  </si>
  <si>
    <t>Technology</t>
    <phoneticPr fontId="1" type="noConversion"/>
  </si>
  <si>
    <t>Academic extra help staff</t>
    <phoneticPr fontId="1" type="noConversion"/>
  </si>
  <si>
    <t>Instructional aides:</t>
    <phoneticPr fontId="1" type="noConversion"/>
  </si>
  <si>
    <t>Academic extra help staff:</t>
    <phoneticPr fontId="1" type="noConversion"/>
  </si>
  <si>
    <t>Resource room teachers</t>
    <phoneticPr fontId="1" type="noConversion"/>
  </si>
  <si>
    <t>What staff are included in Academic extra help staff?</t>
    <phoneticPr fontId="1" type="noConversion"/>
  </si>
  <si>
    <t>Instructional aides</t>
    <phoneticPr fontId="1" type="noConversion"/>
  </si>
  <si>
    <t>Name of Middle School</t>
    <phoneticPr fontId="1" type="noConversion"/>
  </si>
  <si>
    <t>Name of High School</t>
    <phoneticPr fontId="1" type="noConversion"/>
  </si>
  <si>
    <t xml:space="preserve">HS </t>
  </si>
  <si>
    <t>Technology</t>
  </si>
  <si>
    <t xml:space="preserve">Example 2: If an art teacher at an elementary school teaches K-6 classes throughout the day, this teacher would count for 1 FTE specialist teacher. Specialist teachers in this model are not assiged to particular grades. </t>
    <phoneticPr fontId="1" type="noConversion"/>
  </si>
  <si>
    <t>An 8 period day, where teachers instruct for 5 periods requires 60% specialist teachers</t>
  </si>
  <si>
    <t>Average dollar resource gap per elementary school</t>
    <phoneticPr fontId="1" type="noConversion"/>
  </si>
  <si>
    <t>Current -
EB</t>
    <phoneticPr fontId="1" type="noConversion"/>
  </si>
  <si>
    <t>Total dollar resources</t>
    <phoneticPr fontId="1" type="noConversion"/>
  </si>
  <si>
    <t>ELL teachers</t>
    <phoneticPr fontId="1" type="noConversion"/>
  </si>
  <si>
    <t>Total staff resource gap for all schools</t>
    <phoneticPr fontId="1" type="noConversion"/>
  </si>
  <si>
    <t>Tutors: certified staff that work with students on a 1:1 basis, or up to 1:5</t>
    <phoneticPr fontId="1" type="noConversion"/>
  </si>
  <si>
    <t>Average total resource gap per pupil (elementary)</t>
    <phoneticPr fontId="1" type="noConversion"/>
  </si>
  <si>
    <t xml:space="preserve">Desired </t>
    <phoneticPr fontId="1" type="noConversion"/>
  </si>
  <si>
    <t>EB Recommendation</t>
    <phoneticPr fontId="1" type="noConversion"/>
  </si>
  <si>
    <t>Health assistant paraprofessionals: non-certified staff that assist with health care provision for students.</t>
    <phoneticPr fontId="1" type="noConversion"/>
  </si>
  <si>
    <t>PK</t>
    <phoneticPr fontId="1" type="noConversion"/>
  </si>
  <si>
    <t>Average staff resource gap per pupil (elementary)</t>
    <phoneticPr fontId="1" type="noConversion"/>
  </si>
  <si>
    <t>Extended day staff</t>
    <phoneticPr fontId="1" type="noConversion"/>
  </si>
  <si>
    <t>Summer school staff</t>
    <phoneticPr fontId="1" type="noConversion"/>
  </si>
  <si>
    <t>SPED staff</t>
    <phoneticPr fontId="1" type="noConversion"/>
  </si>
  <si>
    <t>Subtotal for High Schools</t>
    <phoneticPr fontId="1" type="noConversion"/>
  </si>
  <si>
    <t>Subtotal for Alternative Schools</t>
    <phoneticPr fontId="1" type="noConversion"/>
  </si>
  <si>
    <t>Example 1: If an Assistant Principal teachers one class out of a 6 period day and spends the rest of the day service as the Assistant Principal, then that staff member counts for 1/6 (0.167 FTE) teacher and 5/6 (0.833 FTE) Assistant Principal.</t>
    <phoneticPr fontId="1" type="noConversion"/>
  </si>
  <si>
    <t>Alternative Schools</t>
    <phoneticPr fontId="1" type="noConversion"/>
  </si>
  <si>
    <t>Alternative school total</t>
    <phoneticPr fontId="1" type="noConversion"/>
  </si>
  <si>
    <t>Elementary</t>
    <phoneticPr fontId="1" type="noConversion"/>
  </si>
  <si>
    <t>EB Recommendation</t>
  </si>
  <si>
    <t>Average staff resource gap per elementary school</t>
    <phoneticPr fontId="1" type="noConversion"/>
  </si>
  <si>
    <t>Subtotal for High Schools</t>
    <phoneticPr fontId="1" type="noConversion"/>
  </si>
  <si>
    <t>Subtotal for Alternative Schools</t>
    <phoneticPr fontId="1" type="noConversion"/>
  </si>
  <si>
    <t>Alternative</t>
    <phoneticPr fontId="1" type="noConversion"/>
  </si>
  <si>
    <t>Principal</t>
    <phoneticPr fontId="1" type="noConversion"/>
  </si>
  <si>
    <t>Core teachers</t>
    <phoneticPr fontId="1" type="noConversion"/>
  </si>
  <si>
    <t>Grade Level</t>
    <phoneticPr fontId="1" type="noConversion"/>
  </si>
  <si>
    <t>Total staff resource gap (elementary)</t>
    <phoneticPr fontId="1" type="noConversion"/>
  </si>
  <si>
    <t>Position Counts</t>
    <phoneticPr fontId="1" type="noConversion"/>
  </si>
  <si>
    <t>How do I define students who are classified as "at risk"?</t>
    <phoneticPr fontId="1" type="noConversion"/>
  </si>
  <si>
    <t>List schools in the category you want that school to receive resources. There are only a few differences in how the EB model allocates resources to each level of school, they are described below:</t>
  </si>
  <si>
    <t>Special Education Staff</t>
    <phoneticPr fontId="1" type="noConversion"/>
  </si>
  <si>
    <t>The EB model allocates the following staff members based on prototypical school sizes (Elem=450, Mid=450, High=600)</t>
  </si>
  <si>
    <t>Subtotal for Middle Schools</t>
    <phoneticPr fontId="1" type="noConversion"/>
  </si>
  <si>
    <t>P</t>
    <phoneticPr fontId="1" type="noConversion"/>
  </si>
  <si>
    <t>Name of Elementary School</t>
    <phoneticPr fontId="1" type="noConversion"/>
  </si>
  <si>
    <t>Dollar resources</t>
    <phoneticPr fontId="1" type="noConversion"/>
  </si>
  <si>
    <t>Name of Alternative School</t>
    <phoneticPr fontId="1" type="noConversion"/>
  </si>
  <si>
    <t>ELL staff</t>
    <phoneticPr fontId="1" type="noConversion"/>
  </si>
  <si>
    <t>Elementary Schools</t>
  </si>
  <si>
    <t>K</t>
    <phoneticPr fontId="1" type="noConversion"/>
  </si>
  <si>
    <t>Average total resource per pupil gap for all schools</t>
    <phoneticPr fontId="1" type="noConversion"/>
  </si>
  <si>
    <t>PK</t>
  </si>
  <si>
    <t>K</t>
  </si>
  <si>
    <t xml:space="preserve">Professional Development </t>
  </si>
  <si>
    <t>Principals</t>
    <phoneticPr fontId="1" type="noConversion"/>
  </si>
  <si>
    <t>Total staff resource gap (high school)</t>
    <phoneticPr fontId="1" type="noConversion"/>
  </si>
  <si>
    <t>Total staff and dollar resource gap (high school)</t>
    <phoneticPr fontId="1" type="noConversion"/>
  </si>
  <si>
    <t>Average total resource gap per high school</t>
    <phoneticPr fontId="1" type="noConversion"/>
  </si>
  <si>
    <t>SPED teachers</t>
    <phoneticPr fontId="1" type="noConversion"/>
  </si>
  <si>
    <t>What if a staff member spends time in several roles?</t>
    <phoneticPr fontId="1" type="noConversion"/>
  </si>
  <si>
    <t>Nurses</t>
    <phoneticPr fontId="1" type="noConversion"/>
  </si>
  <si>
    <t>A 7 period day, where teachers instruct for 5 periods requires 40% specialist teachers</t>
  </si>
  <si>
    <t>A 7 period day, where teachers instruct for 6 periods requires 16.67% specialist teachers</t>
  </si>
  <si>
    <t>Average staff resource gap per middle school</t>
    <phoneticPr fontId="1" type="noConversion"/>
  </si>
  <si>
    <t>Average dollar resource gap per middle school</t>
    <phoneticPr fontId="1" type="noConversion"/>
  </si>
  <si>
    <t>Librarians: certified staff who do not teach classes and are assigned to the library for the whole day.</t>
    <phoneticPr fontId="1" type="noConversion"/>
  </si>
  <si>
    <t>Librarians</t>
    <phoneticPr fontId="1" type="noConversion"/>
  </si>
  <si>
    <t>Total certificated staff</t>
    <phoneticPr fontId="1" type="noConversion"/>
  </si>
  <si>
    <t>Elementary</t>
  </si>
  <si>
    <t>Alternative</t>
    <phoneticPr fontId="1" type="noConversion"/>
  </si>
  <si>
    <t xml:space="preserve">Middle Schools </t>
  </si>
  <si>
    <t>CA = Current allocation</t>
    <phoneticPr fontId="1" type="noConversion"/>
  </si>
  <si>
    <t>Average staff resource gap per alternative school</t>
    <phoneticPr fontId="1" type="noConversion"/>
  </si>
  <si>
    <t>How do I enter a desired allocation with no extended day or with no summer school?</t>
    <phoneticPr fontId="1" type="noConversion"/>
  </si>
  <si>
    <t>Enter the Number of Students by Grade and Classification for Alternative Schools</t>
    <phoneticPr fontId="1" type="noConversion"/>
  </si>
  <si>
    <t>ELL</t>
  </si>
  <si>
    <t>SPED</t>
  </si>
  <si>
    <t>Count</t>
  </si>
  <si>
    <t>%</t>
  </si>
  <si>
    <t>Librarians</t>
    <phoneticPr fontId="1" type="noConversion"/>
  </si>
  <si>
    <t>Total</t>
    <phoneticPr fontId="1" type="noConversion"/>
  </si>
  <si>
    <t>Average total resource gap per elementary school</t>
    <phoneticPr fontId="1" type="noConversion"/>
  </si>
  <si>
    <t>Enter the Number of Students by Grade and Classification for High Schools</t>
  </si>
  <si>
    <t>FTE basis</t>
    <phoneticPr fontId="1" type="noConversion"/>
  </si>
  <si>
    <t>Non-academic Pupil Support Staff</t>
    <phoneticPr fontId="1" type="noConversion"/>
  </si>
  <si>
    <t>Instructional paraprofessionals</t>
    <phoneticPr fontId="1" type="noConversion"/>
  </si>
  <si>
    <t>Non-instructional paraprofessionals</t>
    <phoneticPr fontId="1" type="noConversion"/>
  </si>
  <si>
    <t>Middle schools are staffed identically to elementary schools, except:</t>
    <phoneticPr fontId="1" type="noConversion"/>
  </si>
  <si>
    <t>A 6 period day, where teachers instruct for 5 periods requires 20% specialist teachers</t>
    <phoneticPr fontId="1" type="noConversion"/>
  </si>
  <si>
    <t>Instructional materials and formative assessments</t>
    <phoneticPr fontId="1" type="noConversion"/>
  </si>
  <si>
    <t>Technology and equipment</t>
    <phoneticPr fontId="1" type="noConversion"/>
  </si>
  <si>
    <t>Professional development beyond staffing</t>
    <phoneticPr fontId="1" type="noConversion"/>
  </si>
  <si>
    <t xml:space="preserve">Student activities </t>
    <phoneticPr fontId="1" type="noConversion"/>
  </si>
  <si>
    <t>Assistant Principals</t>
    <phoneticPr fontId="1" type="noConversion"/>
  </si>
  <si>
    <t>Average total resource gap per school for all schools</t>
    <phoneticPr fontId="1" type="noConversion"/>
  </si>
  <si>
    <t>Average dollar resource gap per high school</t>
    <phoneticPr fontId="1" type="noConversion"/>
  </si>
  <si>
    <t>Certificated staff</t>
    <phoneticPr fontId="1" type="noConversion"/>
  </si>
  <si>
    <t>Principals</t>
    <phoneticPr fontId="1" type="noConversion"/>
  </si>
  <si>
    <t>CA-EB Gap = Gap between current allocation and EB Model allocation</t>
    <phoneticPr fontId="1" type="noConversion"/>
  </si>
  <si>
    <t>Secretaries: 2 per prototypical Elem and Mid, 3 per prototypical High</t>
  </si>
  <si>
    <t>Inst. materials &amp; assessment</t>
    <phoneticPr fontId="1" type="noConversion"/>
  </si>
  <si>
    <t>Total dollar resource gap</t>
    <phoneticPr fontId="1" type="noConversion"/>
  </si>
  <si>
    <t>Total Core</t>
    <phoneticPr fontId="1" type="noConversion"/>
  </si>
  <si>
    <t>CA-DA Gap</t>
    <phoneticPr fontId="1" type="noConversion"/>
  </si>
  <si>
    <t>Total staff resource gap (middle school)</t>
    <phoneticPr fontId="1" type="noConversion"/>
  </si>
  <si>
    <t>17. Secretaries</t>
    <phoneticPr fontId="4" type="noConversion"/>
  </si>
  <si>
    <t>3.1). Minimum Number of Instructional Coaches for Each School Level</t>
    <phoneticPr fontId="1" type="noConversion"/>
  </si>
  <si>
    <t>Total staff and dollar resource gap (elementary)</t>
    <phoneticPr fontId="1" type="noConversion"/>
  </si>
  <si>
    <t>Average dollar resource gap per alternative school</t>
    <phoneticPr fontId="1" type="noConversion"/>
  </si>
  <si>
    <t>Total staff and dollar resource gap (alternative)</t>
    <phoneticPr fontId="1" type="noConversion"/>
  </si>
  <si>
    <t>Average total resource gap per alternative school</t>
    <phoneticPr fontId="1" type="noConversion"/>
  </si>
  <si>
    <t>Example 4: If a math teacher teachers one class of 11th and one class of 12th grade, and serves as a department chair for 4 class periods of a 6 period day, that teacher would count as 0.167 FTE 11th grade teacher, 0.167 12th grade teacher and .666 FTE department chair.</t>
    <phoneticPr fontId="1" type="noConversion"/>
  </si>
  <si>
    <t>Average total resource gap per middle school</t>
    <phoneticPr fontId="1" type="noConversion"/>
  </si>
  <si>
    <t>Grade Level</t>
    <phoneticPr fontId="1" type="noConversion"/>
  </si>
  <si>
    <t>Pupil Support Staff</t>
    <phoneticPr fontId="1" type="noConversion"/>
  </si>
  <si>
    <t>Certified staff</t>
    <phoneticPr fontId="1" type="noConversion"/>
  </si>
  <si>
    <t>EB = Evidence-Based Model allocation</t>
    <phoneticPr fontId="1" type="noConversion"/>
  </si>
  <si>
    <t>One additional AP per school site (beyond what is prorated)</t>
    <phoneticPr fontId="1" type="noConversion"/>
  </si>
  <si>
    <t>Principal</t>
    <phoneticPr fontId="1" type="noConversion"/>
  </si>
  <si>
    <t>Subtotal for Elementary Schools</t>
    <phoneticPr fontId="1" type="noConversion"/>
  </si>
  <si>
    <t>Total staff resource gap (alternative)</t>
    <phoneticPr fontId="1" type="noConversion"/>
  </si>
  <si>
    <t>Subtotal for High Schools</t>
    <phoneticPr fontId="1" type="noConversion"/>
  </si>
  <si>
    <t>Alternative</t>
    <phoneticPr fontId="1" type="noConversion"/>
  </si>
  <si>
    <t>Average dollar resource gap per pupil (elementary)</t>
    <phoneticPr fontId="1" type="noConversion"/>
  </si>
  <si>
    <t>Total dollar resource gap for all schools</t>
    <phoneticPr fontId="1" type="noConversion"/>
  </si>
  <si>
    <t>Non-instructional aides</t>
    <phoneticPr fontId="1" type="noConversion"/>
  </si>
  <si>
    <t>Instructional aides</t>
    <phoneticPr fontId="1" type="noConversion"/>
  </si>
  <si>
    <t>Desired</t>
    <phoneticPr fontId="1" type="noConversion"/>
  </si>
  <si>
    <t>Desired</t>
    <phoneticPr fontId="1" type="noConversion"/>
  </si>
  <si>
    <t>3.   Instructional coaches</t>
    <phoneticPr fontId="4" type="noConversion"/>
  </si>
  <si>
    <t>High schools are staffed identically to middle schools, except:</t>
    <phoneticPr fontId="1" type="noConversion"/>
  </si>
  <si>
    <t>Enter the full-time equivalent commitment to each role the staff member fulfills.</t>
    <phoneticPr fontId="1" type="noConversion"/>
  </si>
  <si>
    <t xml:space="preserve"> CA-DA Gap</t>
  </si>
  <si>
    <t>The user can enter a desired ratio of students per coach, as well as a minimum number of coaches at each school by entering these figures in questions 3.0 and 3.1 on the "Desired Allocation input" tab.</t>
    <phoneticPr fontId="1" type="noConversion"/>
  </si>
  <si>
    <t>Total number of days in the teacher contract:</t>
    <phoneticPr fontId="1" type="noConversion"/>
  </si>
  <si>
    <t xml:space="preserve">Discretionary Funds </t>
  </si>
  <si>
    <t>High Schools</t>
  </si>
  <si>
    <t>District total</t>
    <phoneticPr fontId="1" type="noConversion"/>
  </si>
  <si>
    <t xml:space="preserve">Title </t>
  </si>
  <si>
    <t xml:space="preserve">EB </t>
  </si>
  <si>
    <t>Gap</t>
  </si>
  <si>
    <t xml:space="preserve">Cost </t>
  </si>
  <si>
    <t>Total staff and dollar resource gap (middle school)</t>
    <phoneticPr fontId="1" type="noConversion"/>
  </si>
  <si>
    <t>Principal</t>
    <phoneticPr fontId="1" type="noConversion"/>
  </si>
  <si>
    <t>Example 3: If a nurse or psychologists is assigned to several schools, divide their time among those schools. If the staff member spends more time at one particular school, assign that staff member to a higher FTE than the other schools. Estimate the approximate time allocation as closely as possible.</t>
  </si>
  <si>
    <t>At-Risk</t>
  </si>
  <si>
    <t>Student Input Data</t>
  </si>
  <si>
    <t>Frequently Asked Questions</t>
  </si>
  <si>
    <t>Summary Output</t>
  </si>
  <si>
    <t>Gap Analysis</t>
  </si>
  <si>
    <t>Simulation Input</t>
  </si>
  <si>
    <t>Desired Allocation Output</t>
  </si>
  <si>
    <t>Evidence-Based Model Output</t>
  </si>
  <si>
    <t>1). Enter  Desired Class Sizes by Grade</t>
  </si>
  <si>
    <t>1.1). Enter Desired Number of Students Per Instructional Aide for Each Grade Level</t>
  </si>
  <si>
    <t>1.2). Should the District Offer Full Day Kindergarten?</t>
  </si>
  <si>
    <t>1.3). Should the Simulation Use a Constant Formula for Alternative School Calculations? If yes go to 1.4, if no go to 2.</t>
  </si>
  <si>
    <t>3.2). Minimum School Size (Enrollment, ADM, ADA) for Minimum Number of Instructional Coaches to Take Effect</t>
  </si>
  <si>
    <t>8.2). School Enrollment (ADM, ADA) Per SPED Aide</t>
  </si>
  <si>
    <t>8.1). School Enrollment (ADM, ADA) Per Special Education Teacher</t>
  </si>
  <si>
    <t>17). Number of Secretaries Per Prototypical School</t>
  </si>
  <si>
    <t>0). Enter Desired Prototypical School Size</t>
  </si>
  <si>
    <t>Fewer instructional aides per prototypical school</t>
  </si>
  <si>
    <t>One additional secretary per prototypical school.</t>
  </si>
  <si>
    <t>How do I calculate the answer to the 'specialist as a percent of core teachers' question?</t>
  </si>
  <si>
    <t>The figure measures the percent of teachers classified as specialists (e.g. physical education, health, art, music, and theatre) as a percent of core teachers (e.g. math, science, English, social studies and world languages).</t>
  </si>
  <si>
    <t>Special education teachers</t>
  </si>
  <si>
    <t>These include paraprofessional staff assigned to classrooms.</t>
  </si>
  <si>
    <t>Library paraprofessionals: non-certified staff who assist with checking in and out books and other related tasks or are in charge of maintgenance for audio-vual equipment and computers.</t>
  </si>
  <si>
    <t>ELL teacher</t>
  </si>
  <si>
    <t>1.0 FTE per 100 ELL student</t>
  </si>
  <si>
    <t xml:space="preserve">Academic extra help staff include all staff members who provide "extra instructional assistance" to students, including tutors, intervention specialists, resource room teachers, reading teachers in elementary schools, etc. usually paid for by federal Title I, VI or special education funds, and state categorical programs for at risk, poverty, ELL etc. students. On the input side, we want to include all special education staff serving students with mild and moderate disabilities, including speech and language. </t>
  </si>
  <si>
    <t>18. Dollar resources</t>
  </si>
  <si>
    <t>y</t>
  </si>
  <si>
    <t>Administration</t>
  </si>
  <si>
    <t>Dollar resources per pupil</t>
  </si>
  <si>
    <t>Secretaries</t>
  </si>
  <si>
    <t>ParaProfessionals</t>
  </si>
  <si>
    <t>Enter the Number of Students by Grade and Classification for Elementary Schools</t>
  </si>
  <si>
    <t>0.   Prototypical school size</t>
  </si>
  <si>
    <t>District Totals</t>
  </si>
  <si>
    <t>Totals for Elementary Schools</t>
  </si>
  <si>
    <t>Totals for District</t>
  </si>
  <si>
    <t>Totals for Middle Schools</t>
  </si>
  <si>
    <t>Totals for High Schools</t>
  </si>
  <si>
    <t>Totals for Alternative Schools</t>
  </si>
  <si>
    <t>12. Non-instructional aides</t>
  </si>
  <si>
    <t>13. Principals</t>
  </si>
  <si>
    <t>14. Assistant principals</t>
  </si>
  <si>
    <t>15. -Blank-</t>
  </si>
  <si>
    <t>16. -Blank-</t>
  </si>
  <si>
    <t>9.   -Blank-</t>
  </si>
  <si>
    <t>Total staff resource gap (District)</t>
  </si>
  <si>
    <t>Average staff resource gap per pupil (District)</t>
  </si>
  <si>
    <t>Average dollar resource gap per pupil (District)</t>
  </si>
  <si>
    <t>Total dollar resource gap (District)</t>
  </si>
  <si>
    <t>Average total resource gap per pupil (District)</t>
  </si>
  <si>
    <t>Total staff and dollar resource gap (District)</t>
  </si>
  <si>
    <t>District total</t>
  </si>
  <si>
    <t xml:space="preserve">If you would like to simulate an allocation in which a district allocates one coach for a 500 student school, then enter 500 in question 3.0 on the "Simulation input" tab. If you would like a 400 student school to also receive a full time coach, you can enter a minimum number of coaches at each school in question 3.1 on the "Simulation input" tab. Finally, if you want that minimum to only apply to schools of a certain minimum size (e.g. all schools receive at least one coach, unless the school is below 200 students) then enter the minimum school size in question 3.2 on the "Desired Allocation input" tab. </t>
  </si>
  <si>
    <t>Date</t>
  </si>
  <si>
    <t>Person</t>
  </si>
  <si>
    <t>Error</t>
  </si>
  <si>
    <t>Corrected</t>
  </si>
  <si>
    <t>Fix</t>
  </si>
  <si>
    <t>6.1). Number of "At-Risk" Students for each Extended Day Staff Member</t>
  </si>
  <si>
    <t>6.2). Days Per week of extended day programming</t>
  </si>
  <si>
    <t>6.3). Hours Per day of extended day programming</t>
  </si>
  <si>
    <t>6). Does the School Level Offer Extended Day Programs?</t>
  </si>
  <si>
    <t>7.1). Number of "At Risk" Students for Each Summer School Staff Member</t>
  </si>
  <si>
    <t>7.2). Hours Per day for the Summer School Program</t>
  </si>
  <si>
    <t>7.3). Days Per week for the Summer School Program</t>
  </si>
  <si>
    <t>7.4). Number weeks in the Summer School Program</t>
  </si>
  <si>
    <t>7.5). Number of full days of summer school teachers allotted for planning?</t>
  </si>
  <si>
    <t>7). Does the School Level Offer Summer School Programs?</t>
  </si>
  <si>
    <t>5). Number of ELL Students Per ESL Teacher</t>
  </si>
  <si>
    <t>Default:  1/2 of at-risk students attend for 1/4 of school year with classes sizes of  15:1 equals 1/120 at-risk students)</t>
  </si>
  <si>
    <t>by</t>
  </si>
  <si>
    <t>On this sheet, you may simulate different allocations with regard to:</t>
  </si>
  <si>
    <t>Lawrence O. Picus and Allan R. Odden</t>
  </si>
  <si>
    <t>Instrutional Coaches</t>
  </si>
  <si>
    <t>Academic Extra Help Staff</t>
  </si>
  <si>
    <t>ESL Staff</t>
  </si>
  <si>
    <t>Extended Day Staff</t>
  </si>
  <si>
    <t>Summer School Staff</t>
  </si>
  <si>
    <t>SPED Staff</t>
  </si>
  <si>
    <t>Pupil Support Staff for-At Risk Students</t>
  </si>
  <si>
    <t>Total Certified Staff</t>
  </si>
  <si>
    <t>School Computer Technicians</t>
  </si>
  <si>
    <t>Library Paraprofessionals</t>
  </si>
  <si>
    <t>Professional Development</t>
  </si>
  <si>
    <t>Total Dollar Resources</t>
  </si>
  <si>
    <t>Resources Per Pupil</t>
  </si>
  <si>
    <t>Total Teachers</t>
  </si>
  <si>
    <t>Core Teachers</t>
  </si>
  <si>
    <t>SPED Aides</t>
  </si>
  <si>
    <t>Instructional Aides</t>
  </si>
  <si>
    <t>Non-Instructional Aides</t>
  </si>
  <si>
    <t>Total Non-Teaching Certified Staff</t>
  </si>
  <si>
    <t>Student Activities</t>
  </si>
  <si>
    <t>Inst. Materials &amp; Assessments</t>
  </si>
  <si>
    <t>SPED Teachers</t>
  </si>
  <si>
    <t>ESL Teachers</t>
  </si>
  <si>
    <t>Non-Academic Pupil Support</t>
  </si>
  <si>
    <t>Guidance Counselors</t>
  </si>
  <si>
    <t>Instructional Coaches</t>
  </si>
  <si>
    <t>Extended Day / Summer School Staff</t>
  </si>
  <si>
    <t>Supervisory Aides</t>
  </si>
  <si>
    <t xml:space="preserve">Secretaries / Clerks </t>
  </si>
  <si>
    <t>Inst. materials / Assessments</t>
  </si>
  <si>
    <t>4.   Academic extra help for "at risk" students</t>
  </si>
  <si>
    <t>5.   ESL Teachers for ELLs (in addition to the at-risk resources)</t>
  </si>
  <si>
    <t>6.   Extended day program staff</t>
  </si>
  <si>
    <t>Students Per Staff Positions</t>
  </si>
  <si>
    <t>10.1). Number School Computer Technicians Per Prototypical School</t>
  </si>
  <si>
    <t>na</t>
  </si>
  <si>
    <t xml:space="preserve"> </t>
  </si>
  <si>
    <t xml:space="preserve">This simulation allows any definition.  The EB definition is the unduplicated count of all ELL and Free and reduced price lunch students, i.e., all ELL students plus all non-ELL poverty studejts.  </t>
  </si>
  <si>
    <t>EB model class size recommendations do not change depending on level of school (e.g. Ele m, Mid, High) as they are linked to specific grades.</t>
  </si>
  <si>
    <t>Tier II Intervention specialists: certificated staff that work with small groups of students.</t>
  </si>
  <si>
    <t>ESL staff:</t>
  </si>
  <si>
    <t>School computer technicians used to be called Library media technicians.</t>
  </si>
  <si>
    <t>0.833 FTE per 100 students classified as "at risk" or 1/120 at risk students</t>
  </si>
  <si>
    <t>1.0 FTE per 141 students</t>
  </si>
  <si>
    <t>1.0 FTE per 450 students in elementary schools, 250 students in middle and high schools, plus 1.0 FTE per 125 students classifed as "at risk" in all schools</t>
  </si>
  <si>
    <t>zero</t>
  </si>
  <si>
    <t>1.0 FTE per 15 pre-kindergarden students,otherwise none</t>
  </si>
  <si>
    <t>School Computer technicians</t>
  </si>
  <si>
    <t>School computer technicians</t>
  </si>
  <si>
    <t>Non-Academic Pupil Support Staff</t>
  </si>
  <si>
    <t>Revisions to Cost of Education Excellence Simulation</t>
  </si>
  <si>
    <t>Academic Extra Help:Tutors</t>
  </si>
  <si>
    <t>Default:  1/2 of at-risk students attend 2 hours after school (~ 1/4 of school year) with classes sizes of  15:1 equals 1/120 at-risk students)</t>
  </si>
  <si>
    <t>4). Number of "at risk" Students per Academic Extra Help Staff</t>
  </si>
  <si>
    <t>EB is zero aides</t>
  </si>
  <si>
    <t>n</t>
  </si>
  <si>
    <t>One Alternative</t>
  </si>
  <si>
    <t>4.3). School Size (Enrollment, ADM, ADA) for Core Academic Extra Help</t>
  </si>
  <si>
    <t>Not applicable for alternative school</t>
  </si>
  <si>
    <t>at-risk pupil count is unduplicated count of poverty and ELL students</t>
  </si>
  <si>
    <t>4.2). Number of Core Academic Extra Help for Prototypical Each School Level</t>
  </si>
  <si>
    <t>Basically NA</t>
  </si>
  <si>
    <t>If you do not want to include extended day programs or  summer school in the desired or EB allocation, enter a N. Use the EB recommendation on 1 staff per 120 at risk students as a benchmark to determine desired amount.</t>
  </si>
  <si>
    <t>Class sizes are all 25</t>
  </si>
  <si>
    <t>Assitant Principals: 0 for Elementary and Middle, 1 per prototypical High; Aps are added proportionately as school size rises above the prototypical school size</t>
  </si>
  <si>
    <t>Reading or math teachers: certificated staff that work with small groups of struggling students.</t>
  </si>
  <si>
    <t>1.0 FTE per 100 students classified as "at risk" PLUS one for each prototypical school</t>
  </si>
  <si>
    <t>Row</t>
  </si>
  <si>
    <t xml:space="preserve">1.1. Instructional Aides </t>
  </si>
  <si>
    <t xml:space="preserve">1.   Class size </t>
  </si>
  <si>
    <t>1.2. Full Day Kindergarten</t>
  </si>
  <si>
    <t>1.3. Different calcuation for Alternative Schools</t>
  </si>
  <si>
    <t xml:space="preserve">2.   Specialist/Elective Teachers </t>
  </si>
  <si>
    <t>2). Specialist/Elective Teachers (as a Percent of Core Teachers) for Each School Level</t>
  </si>
  <si>
    <t>3.1. Minimum number of insructional coaches for each school level</t>
  </si>
  <si>
    <t>3.2  Min. School size for min. number of coaches to take effect</t>
  </si>
  <si>
    <t xml:space="preserve">4.2. Number of core academic extra help for each schol level </t>
  </si>
  <si>
    <t xml:space="preserve">4.3. School size for core academic help </t>
  </si>
  <si>
    <t>6.2 number of at risk students for each extended day staff member</t>
  </si>
  <si>
    <t>7.   Is Summer school offered?</t>
  </si>
  <si>
    <t>7.2. Number of at risk students for each summer school staff member</t>
  </si>
  <si>
    <t xml:space="preserve">1.4. Alternative school computations </t>
  </si>
  <si>
    <t xml:space="preserve">8.1. School enrollment per special education aide </t>
  </si>
  <si>
    <t xml:space="preserve">8.  School enrollment per special education teacher </t>
  </si>
  <si>
    <t>10. Librarians per school</t>
  </si>
  <si>
    <t xml:space="preserve">10.1 Number of  computer technicians per prototypical school </t>
  </si>
  <si>
    <t>10.2. Number of library para professionals per prototypical school</t>
  </si>
  <si>
    <t xml:space="preserve">11.  Number of students per nurse </t>
  </si>
  <si>
    <t>11.1 Support staff (counselors,, guidance, outreach ,etc.)</t>
  </si>
  <si>
    <t xml:space="preserve">11.2. Number of students per guidance counselor staff </t>
  </si>
  <si>
    <t>11.1). Number of "At-Risk" Students Per Pupil Support Staff (Counselors, Guidance, Outreach, etc.)</t>
  </si>
  <si>
    <t>11.2). Number of Students Per Guidance Counselor Staff</t>
  </si>
  <si>
    <t>Teachers (Core and Specialist)</t>
  </si>
  <si>
    <t xml:space="preserve">Assistant Principal </t>
  </si>
  <si>
    <t>School Dollar Resources Per Pupil Under the Desired Allocation</t>
  </si>
  <si>
    <t>Enter data for four categories of schools: elementary, middle, high school and alternative school</t>
  </si>
  <si>
    <t>Put ungraded students into any appropriate grade level band: K-3, 4-5, 6-8, 9-12</t>
  </si>
  <si>
    <t>There probably are more rows than schools in your district, to accommodate larger districts; just leave those rows empty</t>
  </si>
  <si>
    <t>Enter data only in the blue cells</t>
  </si>
  <si>
    <t>Gifted and talented education (GATE)</t>
  </si>
  <si>
    <t>Gifted and Talented</t>
  </si>
  <si>
    <t>Staff numbers should reflect Full Time Equivalent Teachers (FTE)</t>
  </si>
  <si>
    <t>For example: one person could be a 0.5 teacher and 0.5 Instructional Coach</t>
  </si>
  <si>
    <r>
      <rPr>
        <b/>
        <sz val="16"/>
        <color rgb="FF000000"/>
        <rFont val="Times New Roman"/>
        <family val="1"/>
      </rPr>
      <t>NOTE</t>
    </r>
    <r>
      <rPr>
        <sz val="16"/>
        <color indexed="8"/>
        <rFont val="Times New Roman"/>
        <family val="1"/>
      </rPr>
      <t>:  After entering staff data scroll down to Line 115 to enter staff compensation data</t>
    </r>
  </si>
  <si>
    <t>Basic size of prototypical middle school; core middle academic extra help is provided 1 for every 450 students</t>
  </si>
  <si>
    <t>Basic size of prototypical elementary school; core elementary academic extra help is provided 1 for every 450 students</t>
  </si>
  <si>
    <t>Basic size of prototypical high school; core high school academic extra help is provided 1 for every 600 students</t>
  </si>
  <si>
    <t>Every elementary school receives a principal regardless of size; above 450 students APs are provided at the rate of one per every 450 additional students</t>
  </si>
  <si>
    <t>Every elementary school receives a librarian regardless of size; above 450 students Library Paras are provided at the rate of one per every 450 additional students</t>
  </si>
  <si>
    <t>Every high school receives a librarian regardless of size; above 600 students Library Paras are provided at the rate of one per every 600 additional students</t>
  </si>
  <si>
    <t>This formula equals one computer technician for every 600 students</t>
  </si>
  <si>
    <t>NA</t>
  </si>
  <si>
    <t>For every 450 elementary students ABOVE prototype level of 450</t>
  </si>
  <si>
    <t>For every 450 middle students ABOVE prototype level of 450</t>
  </si>
  <si>
    <t>For every 600 high school students ABOVE prototype level of 6000</t>
  </si>
  <si>
    <t>Formula is 1 aide for every 225 elementary students</t>
  </si>
  <si>
    <t>Formula is 1 aide for every 225 middle school students</t>
  </si>
  <si>
    <t>Formula is 1 aide for every 200 high school students</t>
  </si>
  <si>
    <t>Every middle school receives a principal regardless of size; above 450 students APs are provided at the rate of one per every 450 additional students</t>
  </si>
  <si>
    <t>Every high school school receives a principal regardless of size; above 600 students additional APs are provided at the rate of one per every 600 additional students</t>
  </si>
  <si>
    <t>Alternative school programs receive just anAP position</t>
  </si>
  <si>
    <t>Formula is 1 secretary for every 225 elementary students</t>
  </si>
  <si>
    <t>Formula is 1 secretary for every 225 middle school students</t>
  </si>
  <si>
    <t>Formula is 1 secretary for every 200 high school students</t>
  </si>
  <si>
    <t>High schools receive Aps at the rate of one per every 600  students</t>
  </si>
  <si>
    <t>P</t>
  </si>
  <si>
    <t xml:space="preserve">Back to Top </t>
  </si>
  <si>
    <t>The following functions are excluded: central office, operations and maintenance, transportation, food services and Preschool.</t>
  </si>
  <si>
    <t>Staff Input Data: 2017-18</t>
  </si>
  <si>
    <t>Assistant principals can include assistant principals, deans and all school certified administrative staff except principals.</t>
  </si>
  <si>
    <t>Specialist/Elective teachers</t>
  </si>
  <si>
    <t>Assistant Principals, deans, etc.</t>
  </si>
  <si>
    <t>Specialist/Elective Teachers</t>
  </si>
  <si>
    <t>Assistant Principals, dean, etc.</t>
  </si>
  <si>
    <t xml:space="preserve">Assistant Principals, deans, etc. </t>
  </si>
  <si>
    <t>Specialist/elective Teachers</t>
  </si>
  <si>
    <t>Assistant Pricipals,deans, etc.</t>
  </si>
  <si>
    <t xml:space="preserve">Assistant principal, deans, other school admin staff </t>
  </si>
  <si>
    <t xml:space="preserve">New Name </t>
  </si>
  <si>
    <t xml:space="preserve">NEW NAME </t>
  </si>
  <si>
    <t>New School</t>
  </si>
  <si>
    <t>New Schoo;</t>
  </si>
  <si>
    <t>New Schoo</t>
  </si>
  <si>
    <t>Strategic Budgeting Tool</t>
  </si>
  <si>
    <t>School Finance: A Policy Perspective, Sixth Edition</t>
  </si>
  <si>
    <t>Users should read Chapters 4 and t, as that will provide context to all the elements of this tool.  Users also should read all the FAQs before starting to use this tool.   Begin by entering the student data on the "Student input data" tab. Next, enter the staff data on the "Staff input data" tab. Then  enter all the simulation decisions for the Desired ratios on the "Simulation Input" tab.  The EB decisions are already entered. After entering these data, the user will see on the "Gap analysis" tab the difference in resource allocation between the user's school district and the Evidence-Based model for each school in the district. The "Summary output" tab shows the same data by school level.   Consult the "FAQs" tab and "comments" on the student and staff input tabs for common questions and answers.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</si>
</sst>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_(* #,##0.0_);_(* \(#,##0.0\);_(* &quot;-&quot;??_);_(@_)"/>
    <numFmt numFmtId="167" formatCode="0.0"/>
    <numFmt numFmtId="168" formatCode="#,##0.0"/>
    <numFmt numFmtId="169" formatCode="0.0_);\(0.0\)"/>
    <numFmt numFmtId="170" formatCode="0.0%"/>
    <numFmt numFmtId="171" formatCode="0.0_);[Red]\(0.0\)"/>
    <numFmt numFmtId="172" formatCode="0.00_);[Red]\(0.00\)"/>
  </numFmts>
  <fonts count="38" x14ac:knownFonts="1">
    <font>
      <sz val="12"/>
      <color indexed="8"/>
      <name val="Calibri"/>
      <family val="2"/>
    </font>
    <font>
      <sz val="8"/>
      <name val="Verdana"/>
      <family val="2"/>
    </font>
    <font>
      <sz val="12"/>
      <color indexed="8"/>
      <name val="Calibri"/>
      <family val="2"/>
    </font>
    <font>
      <sz val="9"/>
      <color indexed="81"/>
      <name val="Calibri"/>
      <family val="2"/>
    </font>
    <font>
      <sz val="8"/>
      <name val="Calibri"/>
      <family val="2"/>
    </font>
    <font>
      <sz val="12"/>
      <color indexed="8"/>
      <name val="Times New Roman"/>
      <family val="1"/>
    </font>
    <font>
      <b/>
      <sz val="12"/>
      <color indexed="8"/>
      <name val="Times New Roman"/>
      <family val="1"/>
    </font>
    <font>
      <b/>
      <sz val="12"/>
      <color indexed="9"/>
      <name val="Times New Roman"/>
      <family val="1"/>
    </font>
    <font>
      <sz val="10"/>
      <color indexed="81"/>
      <name val="Calibri"/>
      <family val="2"/>
    </font>
    <font>
      <sz val="12"/>
      <name val="Times New Roman"/>
      <family val="1"/>
    </font>
    <font>
      <b/>
      <sz val="20"/>
      <color indexed="8"/>
      <name val="Times New Roman"/>
      <family val="1"/>
    </font>
    <font>
      <i/>
      <sz val="12"/>
      <color indexed="8"/>
      <name val="Times New Roman"/>
      <family val="1"/>
    </font>
    <font>
      <sz val="11"/>
      <name val="Times New Roman"/>
      <family val="1"/>
    </font>
    <font>
      <sz val="11"/>
      <color indexed="8"/>
      <name val="Times New Roman"/>
      <family val="1"/>
    </font>
    <font>
      <sz val="10"/>
      <color indexed="8"/>
      <name val="Times New Roman"/>
      <family val="1"/>
    </font>
    <font>
      <sz val="10"/>
      <color indexed="22"/>
      <name val="Times New Roman"/>
      <family val="1"/>
    </font>
    <font>
      <sz val="10"/>
      <name val="Times New Roman"/>
      <family val="1"/>
    </font>
    <font>
      <b/>
      <sz val="10"/>
      <name val="Times New Roman"/>
      <family val="1"/>
    </font>
    <font>
      <b/>
      <sz val="14"/>
      <name val="Times New Roman"/>
      <family val="1"/>
    </font>
    <font>
      <b/>
      <sz val="12"/>
      <name val="Times New Roman"/>
      <family val="1"/>
    </font>
    <font>
      <sz val="9"/>
      <color indexed="8"/>
      <name val="Times New Roman"/>
      <family val="1"/>
    </font>
    <font>
      <sz val="9"/>
      <name val="Times New Roman"/>
      <family val="1"/>
    </font>
    <font>
      <b/>
      <sz val="20"/>
      <name val="Times New Roman"/>
      <family val="1"/>
    </font>
    <font>
      <sz val="20"/>
      <name val="Times New Roman"/>
      <family val="1"/>
    </font>
    <font>
      <sz val="12"/>
      <color rgb="FFFF0000"/>
      <name val="Times New Roman"/>
      <family val="1"/>
    </font>
    <font>
      <sz val="10"/>
      <name val="Calibri"/>
      <family val="2"/>
    </font>
    <font>
      <sz val="10"/>
      <color indexed="8"/>
      <name val="Calibri"/>
      <family val="2"/>
    </font>
    <font>
      <b/>
      <sz val="12"/>
      <color indexed="8"/>
      <name val="Calibri"/>
      <family val="2"/>
    </font>
    <font>
      <sz val="10"/>
      <color rgb="FF222222"/>
      <name val="Arial"/>
      <family val="2"/>
    </font>
    <font>
      <b/>
      <sz val="11"/>
      <color indexed="8"/>
      <name val="Calibri"/>
      <family val="2"/>
    </font>
    <font>
      <sz val="12"/>
      <color rgb="FF222222"/>
      <name val="Arial"/>
      <family val="2"/>
    </font>
    <font>
      <sz val="10"/>
      <color rgb="FF000000"/>
      <name val="Calibri"/>
      <family val="2"/>
    </font>
    <font>
      <sz val="9"/>
      <color rgb="FF000000"/>
      <name val="Calibri"/>
      <family val="2"/>
    </font>
    <font>
      <sz val="16"/>
      <color indexed="8"/>
      <name val="Times New Roman"/>
      <family val="1"/>
    </font>
    <font>
      <b/>
      <sz val="16"/>
      <color rgb="FF000000"/>
      <name val="Times New Roman"/>
      <family val="1"/>
    </font>
    <font>
      <sz val="12"/>
      <color rgb="FF000000"/>
      <name val="Calibri"/>
      <family val="2"/>
    </font>
    <font>
      <u/>
      <sz val="12"/>
      <color theme="10"/>
      <name val="Calibri"/>
      <family val="2"/>
    </font>
    <font>
      <b/>
      <sz val="12"/>
      <color rgb="FF000000"/>
      <name val="Times New Roman"/>
      <family val="1"/>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2"/>
        <bgColor indexed="64"/>
      </patternFill>
    </fill>
    <fill>
      <patternFill patternType="solid">
        <fgColor indexed="4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s>
  <borders count="43">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diagonal/>
    </border>
    <border>
      <left style="dashed">
        <color auto="1"/>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dashed">
        <color auto="1"/>
      </left>
      <right/>
      <top/>
      <bottom/>
      <diagonal/>
    </border>
    <border>
      <left/>
      <right/>
      <top/>
      <bottom style="dashed">
        <color auto="1"/>
      </bottom>
      <diagonal/>
    </border>
    <border>
      <left/>
      <right/>
      <top style="thin">
        <color auto="1"/>
      </top>
      <bottom style="double">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dashed">
        <color auto="1"/>
      </left>
      <right/>
      <top style="thin">
        <color auto="1"/>
      </top>
      <bottom style="thin">
        <color auto="1"/>
      </bottom>
      <diagonal/>
    </border>
    <border>
      <left/>
      <right/>
      <top/>
      <bottom style="medium">
        <color auto="1"/>
      </bottom>
      <diagonal/>
    </border>
    <border>
      <left/>
      <right style="dashed">
        <color auto="1"/>
      </right>
      <top/>
      <bottom/>
      <diagonal/>
    </border>
    <border>
      <left/>
      <right style="dashed">
        <color auto="1"/>
      </right>
      <top/>
      <bottom style="dashed">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style="double">
        <color auto="1"/>
      </top>
      <bottom style="double">
        <color auto="1"/>
      </bottom>
      <diagonal/>
    </border>
    <border>
      <left style="dashed">
        <color auto="1"/>
      </left>
      <right/>
      <top/>
      <bottom style="dashed">
        <color auto="1"/>
      </bottom>
      <diagonal/>
    </border>
    <border>
      <left style="dashed">
        <color auto="1"/>
      </left>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dashed">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top/>
      <bottom style="thin">
        <color auto="1"/>
      </bottom>
      <diagonal/>
    </border>
    <border>
      <left/>
      <right/>
      <top/>
      <bottom style="thin">
        <color auto="1"/>
      </bottom>
      <diagonal/>
    </border>
    <border>
      <left style="thin">
        <color indexed="64"/>
      </left>
      <right style="medium">
        <color auto="1"/>
      </right>
      <top style="medium">
        <color auto="1"/>
      </top>
      <bottom/>
      <diagonal/>
    </border>
    <border>
      <left style="thin">
        <color indexed="64"/>
      </left>
      <right style="medium">
        <color auto="1"/>
      </right>
      <top/>
      <bottom style="thin">
        <color auto="1"/>
      </bottom>
      <diagonal/>
    </border>
    <border>
      <left style="thin">
        <color indexed="64"/>
      </left>
      <right style="medium">
        <color auto="1"/>
      </right>
      <top/>
      <bottom/>
      <diagonal/>
    </border>
    <border>
      <left style="thin">
        <color indexed="64"/>
      </left>
      <right style="medium">
        <color auto="1"/>
      </right>
      <top/>
      <bottom style="medium">
        <color auto="1"/>
      </bottom>
      <diagonal/>
    </border>
    <border>
      <left style="thin">
        <color indexed="64"/>
      </left>
      <right style="medium">
        <color auto="1"/>
      </right>
      <top style="thin">
        <color auto="1"/>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36" fillId="0" borderId="0" applyNumberFormat="0" applyFill="0" applyBorder="0" applyAlignment="0" applyProtection="0"/>
  </cellStyleXfs>
  <cellXfs count="560">
    <xf numFmtId="0" fontId="0" fillId="0" borderId="0" xfId="0"/>
    <xf numFmtId="0" fontId="5" fillId="0" borderId="0" xfId="0" applyFont="1"/>
    <xf numFmtId="0" fontId="6" fillId="0" borderId="17" xfId="0" applyFont="1" applyBorder="1" applyAlignment="1">
      <alignment horizontal="center"/>
    </xf>
    <xf numFmtId="0" fontId="6" fillId="0" borderId="0" xfId="0" applyFont="1" applyFill="1"/>
    <xf numFmtId="0" fontId="6" fillId="0" borderId="0" xfId="0" applyFont="1"/>
    <xf numFmtId="0" fontId="7" fillId="0" borderId="0" xfId="0" applyFont="1" applyFill="1" applyBorder="1" applyAlignment="1">
      <alignment horizontal="center"/>
    </xf>
    <xf numFmtId="0" fontId="6" fillId="0" borderId="0" xfId="0" applyFont="1" applyFill="1" applyBorder="1" applyAlignment="1">
      <alignment horizontal="center"/>
    </xf>
    <xf numFmtId="0" fontId="5" fillId="0" borderId="0" xfId="0" applyFont="1" applyFill="1"/>
    <xf numFmtId="167" fontId="5" fillId="0" borderId="0" xfId="0" applyNumberFormat="1" applyFont="1"/>
    <xf numFmtId="165" fontId="5" fillId="0" borderId="0" xfId="0" applyNumberFormat="1" applyFont="1"/>
    <xf numFmtId="171" fontId="5" fillId="0" borderId="0" xfId="0" applyNumberFormat="1" applyFont="1"/>
    <xf numFmtId="0" fontId="5" fillId="0" borderId="7" xfId="0" applyFont="1" applyBorder="1"/>
    <xf numFmtId="0" fontId="6" fillId="0" borderId="5" xfId="0" applyFont="1" applyBorder="1" applyAlignment="1">
      <alignment horizontal="right"/>
    </xf>
    <xf numFmtId="6" fontId="5" fillId="0" borderId="0" xfId="0" applyNumberFormat="1" applyFont="1" applyFill="1"/>
    <xf numFmtId="6" fontId="5" fillId="0" borderId="0" xfId="0" applyNumberFormat="1" applyFont="1"/>
    <xf numFmtId="6" fontId="5" fillId="0" borderId="5" xfId="0" applyNumberFormat="1" applyFont="1" applyBorder="1"/>
    <xf numFmtId="6" fontId="5" fillId="0" borderId="2" xfId="0" applyNumberFormat="1" applyFont="1" applyBorder="1"/>
    <xf numFmtId="0" fontId="5" fillId="0" borderId="5" xfId="0" applyFont="1" applyBorder="1"/>
    <xf numFmtId="0" fontId="5" fillId="0" borderId="9" xfId="0" applyFont="1" applyBorder="1"/>
    <xf numFmtId="0" fontId="5" fillId="0" borderId="0" xfId="0" applyFont="1" applyFill="1" applyBorder="1"/>
    <xf numFmtId="6" fontId="6" fillId="0" borderId="2" xfId="0" applyNumberFormat="1" applyFont="1" applyBorder="1"/>
    <xf numFmtId="165" fontId="5" fillId="0" borderId="0" xfId="0" applyNumberFormat="1" applyFont="1" applyAlignment="1" applyProtection="1">
      <alignment horizontal="right"/>
      <protection locked="0"/>
    </xf>
    <xf numFmtId="165" fontId="5" fillId="0" borderId="0" xfId="0" applyNumberFormat="1" applyFont="1" applyFill="1" applyBorder="1" applyAlignment="1" applyProtection="1">
      <alignment horizontal="right"/>
      <protection locked="0"/>
    </xf>
    <xf numFmtId="165" fontId="5" fillId="0" borderId="1" xfId="0" applyNumberFormat="1" applyFont="1" applyBorder="1"/>
    <xf numFmtId="0" fontId="6" fillId="0" borderId="17" xfId="0" applyFont="1" applyBorder="1"/>
    <xf numFmtId="0" fontId="5" fillId="0" borderId="17" xfId="0" applyFont="1" applyBorder="1"/>
    <xf numFmtId="0" fontId="6" fillId="0" borderId="3" xfId="0" applyFont="1" applyBorder="1"/>
    <xf numFmtId="165" fontId="5" fillId="0" borderId="3" xfId="0" applyNumberFormat="1" applyFont="1" applyBorder="1"/>
    <xf numFmtId="0" fontId="5" fillId="0" borderId="1" xfId="0" applyFont="1" applyBorder="1"/>
    <xf numFmtId="0" fontId="5" fillId="0" borderId="0" xfId="0" applyFont="1" applyBorder="1"/>
    <xf numFmtId="0" fontId="6" fillId="0" borderId="0" xfId="0" applyFont="1" applyBorder="1" applyAlignment="1">
      <alignment horizontal="right"/>
    </xf>
    <xf numFmtId="6" fontId="5" fillId="0" borderId="0" xfId="0" applyNumberFormat="1" applyFont="1" applyBorder="1"/>
    <xf numFmtId="6" fontId="6" fillId="0" borderId="0" xfId="0" applyNumberFormat="1" applyFont="1" applyBorder="1"/>
    <xf numFmtId="0" fontId="5" fillId="0" borderId="3" xfId="0" applyFont="1" applyBorder="1"/>
    <xf numFmtId="0" fontId="6" fillId="0" borderId="0" xfId="0" applyFont="1" applyBorder="1"/>
    <xf numFmtId="165" fontId="5" fillId="0" borderId="0" xfId="0" applyNumberFormat="1" applyFont="1" applyBorder="1"/>
    <xf numFmtId="0" fontId="5" fillId="0" borderId="20" xfId="0" applyFont="1" applyBorder="1"/>
    <xf numFmtId="0" fontId="5" fillId="0" borderId="12" xfId="0" applyFont="1" applyBorder="1"/>
    <xf numFmtId="0" fontId="6" fillId="0" borderId="12" xfId="0" applyFont="1" applyBorder="1" applyAlignment="1">
      <alignment horizontal="right"/>
    </xf>
    <xf numFmtId="6" fontId="5" fillId="0" borderId="12" xfId="0" applyNumberFormat="1" applyFont="1" applyBorder="1"/>
    <xf numFmtId="6" fontId="5" fillId="0" borderId="21" xfId="0" applyNumberFormat="1" applyFont="1" applyBorder="1"/>
    <xf numFmtId="0" fontId="6" fillId="0" borderId="3" xfId="0" applyFont="1" applyBorder="1" applyAlignment="1">
      <alignment horizontal="right"/>
    </xf>
    <xf numFmtId="6" fontId="5" fillId="0" borderId="3" xfId="0" applyNumberFormat="1" applyFont="1" applyBorder="1"/>
    <xf numFmtId="6" fontId="5" fillId="0" borderId="8" xfId="0" applyNumberFormat="1" applyFont="1" applyBorder="1"/>
    <xf numFmtId="165" fontId="5" fillId="0" borderId="7" xfId="0" applyNumberFormat="1" applyFont="1" applyBorder="1"/>
    <xf numFmtId="0" fontId="6" fillId="0" borderId="1" xfId="0" applyFont="1" applyBorder="1" applyAlignment="1">
      <alignment horizontal="right"/>
    </xf>
    <xf numFmtId="6" fontId="5" fillId="0" borderId="1" xfId="0" applyNumberFormat="1" applyFont="1" applyBorder="1"/>
    <xf numFmtId="6" fontId="5" fillId="0" borderId="5" xfId="0" applyNumberFormat="1" applyFont="1" applyBorder="1" applyAlignment="1">
      <alignment horizontal="right"/>
    </xf>
    <xf numFmtId="6" fontId="5" fillId="0" borderId="2" xfId="0" applyNumberFormat="1" applyFont="1" applyBorder="1" applyAlignment="1">
      <alignment horizontal="right"/>
    </xf>
    <xf numFmtId="6" fontId="5" fillId="0" borderId="3" xfId="0" applyNumberFormat="1" applyFont="1" applyBorder="1" applyAlignment="1">
      <alignment horizontal="right"/>
    </xf>
    <xf numFmtId="6" fontId="6" fillId="0" borderId="1" xfId="0" applyNumberFormat="1" applyFont="1" applyBorder="1"/>
    <xf numFmtId="6" fontId="6" fillId="0" borderId="3" xfId="0" applyNumberFormat="1" applyFont="1" applyBorder="1" applyAlignment="1">
      <alignment horizontal="right"/>
    </xf>
    <xf numFmtId="6" fontId="5" fillId="0" borderId="22" xfId="0" applyNumberFormat="1" applyFont="1" applyBorder="1"/>
    <xf numFmtId="6" fontId="5" fillId="0" borderId="0" xfId="0" applyNumberFormat="1" applyFont="1" applyBorder="1" applyAlignment="1">
      <alignment horizontal="right"/>
    </xf>
    <xf numFmtId="0" fontId="9" fillId="0" borderId="0" xfId="0" applyFont="1" applyBorder="1"/>
    <xf numFmtId="0" fontId="9" fillId="0" borderId="1" xfId="0" applyFont="1" applyBorder="1"/>
    <xf numFmtId="0" fontId="10" fillId="7" borderId="0" xfId="0" applyFont="1" applyFill="1" applyAlignment="1">
      <alignment vertical="center"/>
    </xf>
    <xf numFmtId="0" fontId="5" fillId="7" borderId="0" xfId="0" applyFont="1" applyFill="1"/>
    <xf numFmtId="1" fontId="5" fillId="0" borderId="0" xfId="0" applyNumberFormat="1" applyFont="1"/>
    <xf numFmtId="0" fontId="11" fillId="0" borderId="0" xfId="0" applyFont="1"/>
    <xf numFmtId="0" fontId="10" fillId="0" borderId="0" xfId="0" applyFont="1"/>
    <xf numFmtId="0" fontId="5" fillId="0" borderId="0" xfId="0" applyFont="1" applyBorder="1" applyAlignment="1">
      <alignment horizontal="center"/>
    </xf>
    <xf numFmtId="0" fontId="5" fillId="0" borderId="25" xfId="0" applyFont="1" applyBorder="1"/>
    <xf numFmtId="0" fontId="5" fillId="0" borderId="1" xfId="0" applyFont="1" applyBorder="1" applyAlignment="1">
      <alignment horizontal="center"/>
    </xf>
    <xf numFmtId="0" fontId="5" fillId="0" borderId="25" xfId="0" applyFont="1" applyFill="1" applyBorder="1"/>
    <xf numFmtId="0" fontId="5" fillId="0" borderId="1" xfId="0" applyFont="1" applyBorder="1" applyProtection="1"/>
    <xf numFmtId="0" fontId="5" fillId="0" borderId="27" xfId="0" applyFont="1" applyBorder="1"/>
    <xf numFmtId="0" fontId="5" fillId="2" borderId="0" xfId="0" applyFont="1" applyFill="1"/>
    <xf numFmtId="0" fontId="5" fillId="3" borderId="0" xfId="0" applyFont="1" applyFill="1" applyBorder="1"/>
    <xf numFmtId="0" fontId="5" fillId="0" borderId="1" xfId="0" applyFont="1" applyBorder="1" applyAlignment="1">
      <alignment horizontal="center" wrapText="1"/>
    </xf>
    <xf numFmtId="0" fontId="12" fillId="0" borderId="4" xfId="0" applyFont="1" applyBorder="1" applyAlignment="1">
      <alignment horizontal="center"/>
    </xf>
    <xf numFmtId="0" fontId="12" fillId="0" borderId="1" xfId="0" applyFont="1" applyBorder="1" applyAlignment="1">
      <alignment horizontal="center"/>
    </xf>
    <xf numFmtId="1" fontId="14" fillId="0" borderId="0" xfId="0" applyNumberFormat="1" applyFont="1" applyAlignment="1">
      <alignment horizontal="left"/>
    </xf>
    <xf numFmtId="0" fontId="14" fillId="0" borderId="0" xfId="0" applyFont="1" applyAlignment="1" applyProtection="1">
      <alignment horizontal="center"/>
    </xf>
    <xf numFmtId="170" fontId="14" fillId="0" borderId="0" xfId="0" applyNumberFormat="1" applyFont="1" applyBorder="1" applyAlignment="1" applyProtection="1">
      <alignment horizontal="right" shrinkToFit="1"/>
    </xf>
    <xf numFmtId="0" fontId="5" fillId="0" borderId="0" xfId="0" applyFont="1" applyProtection="1"/>
    <xf numFmtId="0" fontId="14" fillId="0" borderId="5" xfId="0" applyFont="1" applyBorder="1" applyAlignment="1" applyProtection="1">
      <alignment horizontal="center"/>
    </xf>
    <xf numFmtId="0" fontId="14" fillId="0" borderId="16" xfId="0" applyFont="1" applyBorder="1" applyProtection="1"/>
    <xf numFmtId="9" fontId="14" fillId="0" borderId="5" xfId="0" applyNumberFormat="1" applyFont="1" applyBorder="1" applyAlignment="1" applyProtection="1">
      <alignment horizontal="center"/>
    </xf>
    <xf numFmtId="0" fontId="14" fillId="0" borderId="0" xfId="0" applyFont="1" applyAlignment="1">
      <alignment horizontal="left"/>
    </xf>
    <xf numFmtId="0" fontId="14" fillId="0" borderId="5" xfId="0" applyFont="1" applyBorder="1" applyProtection="1"/>
    <xf numFmtId="9" fontId="14" fillId="0" borderId="5" xfId="0" applyNumberFormat="1" applyFont="1" applyBorder="1" applyAlignment="1" applyProtection="1">
      <alignment horizontal="center" shrinkToFit="1"/>
    </xf>
    <xf numFmtId="0" fontId="14" fillId="0" borderId="0" xfId="0" applyFont="1"/>
    <xf numFmtId="0" fontId="14" fillId="0" borderId="7" xfId="0" applyFont="1" applyBorder="1" applyProtection="1"/>
    <xf numFmtId="0" fontId="14" fillId="0" borderId="12" xfId="0" applyFont="1" applyBorder="1"/>
    <xf numFmtId="9" fontId="14" fillId="0" borderId="12" xfId="0" applyNumberFormat="1" applyFont="1" applyBorder="1" applyProtection="1">
      <protection locked="0"/>
    </xf>
    <xf numFmtId="0" fontId="5" fillId="0" borderId="0" xfId="0" applyFont="1" applyBorder="1" applyAlignment="1">
      <alignment horizontal="left" wrapText="1"/>
    </xf>
    <xf numFmtId="0" fontId="5" fillId="0" borderId="0" xfId="0" applyFont="1" applyBorder="1" applyAlignment="1">
      <alignment horizontal="center" wrapText="1"/>
    </xf>
    <xf numFmtId="0" fontId="12" fillId="0" borderId="0" xfId="0" applyFont="1" applyBorder="1" applyAlignment="1">
      <alignment horizontal="center" wrapText="1"/>
    </xf>
    <xf numFmtId="0" fontId="13" fillId="0" borderId="0" xfId="0" applyFont="1" applyBorder="1" applyAlignment="1">
      <alignment wrapText="1"/>
    </xf>
    <xf numFmtId="6" fontId="10" fillId="0" borderId="0" xfId="0" applyNumberFormat="1" applyFont="1"/>
    <xf numFmtId="0" fontId="15" fillId="0" borderId="0" xfId="0" applyFont="1" applyFill="1" applyProtection="1"/>
    <xf numFmtId="0" fontId="16" fillId="0" borderId="0" xfId="0" applyFont="1" applyFill="1"/>
    <xf numFmtId="0" fontId="17" fillId="0" borderId="0" xfId="0" applyFont="1" applyFill="1" applyAlignment="1">
      <alignment horizontal="center"/>
    </xf>
    <xf numFmtId="0" fontId="16" fillId="0" borderId="0" xfId="0" applyFont="1" applyFill="1" applyProtection="1"/>
    <xf numFmtId="0" fontId="17" fillId="0" borderId="0" xfId="0" applyFont="1" applyFill="1" applyBorder="1" applyAlignment="1">
      <alignment horizontal="center"/>
    </xf>
    <xf numFmtId="0" fontId="5" fillId="0" borderId="8" xfId="0" applyFont="1" applyBorder="1" applyAlignment="1" applyProtection="1">
      <alignment horizontal="center"/>
    </xf>
    <xf numFmtId="2" fontId="14" fillId="0" borderId="0" xfId="0" applyNumberFormat="1" applyFont="1" applyProtection="1">
      <protection locked="0"/>
    </xf>
    <xf numFmtId="43" fontId="16" fillId="0" borderId="0" xfId="1" applyFont="1" applyProtection="1">
      <protection locked="0"/>
    </xf>
    <xf numFmtId="0" fontId="5" fillId="0" borderId="9" xfId="0" applyFont="1" applyBorder="1" applyAlignment="1" applyProtection="1">
      <alignment horizontal="center"/>
    </xf>
    <xf numFmtId="43" fontId="16" fillId="0" borderId="0" xfId="1" applyFont="1" applyBorder="1" applyProtection="1">
      <protection locked="0"/>
    </xf>
    <xf numFmtId="164" fontId="16" fillId="0" borderId="0" xfId="0" applyNumberFormat="1" applyFont="1" applyBorder="1" applyProtection="1">
      <protection locked="0"/>
    </xf>
    <xf numFmtId="167" fontId="14" fillId="0" borderId="0" xfId="1" applyNumberFormat="1" applyFont="1"/>
    <xf numFmtId="0" fontId="5" fillId="0" borderId="2" xfId="1" applyNumberFormat="1" applyFont="1" applyBorder="1" applyProtection="1"/>
    <xf numFmtId="167" fontId="14" fillId="0" borderId="7" xfId="1" applyNumberFormat="1" applyFont="1" applyBorder="1"/>
    <xf numFmtId="167" fontId="14" fillId="0" borderId="5" xfId="1" applyNumberFormat="1" applyFont="1" applyBorder="1"/>
    <xf numFmtId="167" fontId="14" fillId="0" borderId="0" xfId="1" applyNumberFormat="1" applyFont="1" applyBorder="1"/>
    <xf numFmtId="165" fontId="14" fillId="0" borderId="5" xfId="1" applyNumberFormat="1" applyFont="1" applyBorder="1"/>
    <xf numFmtId="167" fontId="5" fillId="0" borderId="0" xfId="1" applyNumberFormat="1" applyFont="1"/>
    <xf numFmtId="0" fontId="16" fillId="0" borderId="0" xfId="0" applyFont="1" applyProtection="1"/>
    <xf numFmtId="0" fontId="16" fillId="0" borderId="0" xfId="0" applyFont="1"/>
    <xf numFmtId="0" fontId="16" fillId="0" borderId="0" xfId="0" applyFont="1" applyBorder="1"/>
    <xf numFmtId="0" fontId="13" fillId="0" borderId="0" xfId="0" applyNumberFormat="1" applyFont="1" applyAlignment="1">
      <alignment horizontal="left" vertical="center"/>
    </xf>
    <xf numFmtId="0" fontId="17" fillId="0" borderId="0" xfId="0" applyFont="1" applyFill="1" applyAlignment="1"/>
    <xf numFmtId="0" fontId="16" fillId="0" borderId="0" xfId="0" applyFont="1" applyFill="1" applyBorder="1"/>
    <xf numFmtId="2" fontId="14" fillId="0" borderId="6" xfId="1" applyNumberFormat="1" applyFont="1" applyBorder="1" applyProtection="1">
      <protection locked="0"/>
    </xf>
    <xf numFmtId="43" fontId="5" fillId="0" borderId="0" xfId="1" applyFont="1"/>
    <xf numFmtId="0" fontId="16" fillId="0" borderId="0" xfId="0" applyFont="1" applyBorder="1" applyProtection="1">
      <protection locked="0"/>
    </xf>
    <xf numFmtId="167" fontId="14" fillId="0" borderId="5" xfId="1" applyNumberFormat="1" applyFont="1" applyBorder="1" applyAlignment="1">
      <alignment horizontal="center"/>
    </xf>
    <xf numFmtId="2" fontId="14" fillId="0" borderId="6" xfId="0" applyNumberFormat="1" applyFont="1" applyBorder="1" applyProtection="1">
      <protection locked="0"/>
    </xf>
    <xf numFmtId="0" fontId="17" fillId="0" borderId="0" xfId="0" applyFont="1" applyProtection="1"/>
    <xf numFmtId="167" fontId="14" fillId="0" borderId="0" xfId="0" applyNumberFormat="1" applyFont="1"/>
    <xf numFmtId="0" fontId="5" fillId="0" borderId="2" xfId="0" applyNumberFormat="1" applyFont="1" applyBorder="1" applyProtection="1"/>
    <xf numFmtId="167" fontId="14" fillId="0" borderId="7" xfId="0" applyNumberFormat="1" applyFont="1" applyBorder="1"/>
    <xf numFmtId="167" fontId="14" fillId="0" borderId="5" xfId="0" applyNumberFormat="1" applyFont="1" applyBorder="1"/>
    <xf numFmtId="167" fontId="14" fillId="0" borderId="5" xfId="0" applyNumberFormat="1" applyFont="1" applyBorder="1" applyAlignment="1">
      <alignment horizontal="center"/>
    </xf>
    <xf numFmtId="167" fontId="14" fillId="0" borderId="0" xfId="0" applyNumberFormat="1" applyFont="1" applyBorder="1"/>
    <xf numFmtId="165" fontId="14" fillId="0" borderId="5" xfId="0" applyNumberFormat="1" applyFont="1" applyBorder="1"/>
    <xf numFmtId="167" fontId="16" fillId="0" borderId="0" xfId="0" applyNumberFormat="1" applyFont="1"/>
    <xf numFmtId="166" fontId="16" fillId="0" borderId="0" xfId="0" applyNumberFormat="1" applyFont="1"/>
    <xf numFmtId="43" fontId="16" fillId="0" borderId="0" xfId="0" applyNumberFormat="1" applyFont="1"/>
    <xf numFmtId="164" fontId="16" fillId="0" borderId="0" xfId="0" applyNumberFormat="1" applyFont="1" applyBorder="1"/>
    <xf numFmtId="164" fontId="16" fillId="0" borderId="0" xfId="0" applyNumberFormat="1" applyFont="1"/>
    <xf numFmtId="0" fontId="5" fillId="0" borderId="12" xfId="0" applyNumberFormat="1" applyFont="1" applyBorder="1"/>
    <xf numFmtId="167" fontId="14" fillId="0" borderId="12" xfId="0" applyNumberFormat="1" applyFont="1" applyBorder="1"/>
    <xf numFmtId="167" fontId="16" fillId="0" borderId="0" xfId="0" applyNumberFormat="1" applyFont="1" applyBorder="1"/>
    <xf numFmtId="165" fontId="14" fillId="0" borderId="12" xfId="0" applyNumberFormat="1" applyFont="1" applyBorder="1"/>
    <xf numFmtId="42" fontId="14" fillId="0" borderId="0" xfId="0" applyNumberFormat="1" applyFont="1" applyBorder="1"/>
    <xf numFmtId="0" fontId="6" fillId="0" borderId="30" xfId="0" applyFont="1" applyBorder="1" applyProtection="1"/>
    <xf numFmtId="0" fontId="19" fillId="0" borderId="31" xfId="0" applyFont="1" applyBorder="1" applyAlignment="1">
      <alignment wrapText="1"/>
    </xf>
    <xf numFmtId="0" fontId="16" fillId="0" borderId="25" xfId="0" applyFont="1" applyBorder="1" applyProtection="1"/>
    <xf numFmtId="0" fontId="16" fillId="0" borderId="27" xfId="0" applyFont="1" applyBorder="1" applyProtection="1"/>
    <xf numFmtId="0" fontId="5" fillId="0" borderId="0" xfId="0" applyFont="1" applyFill="1" applyProtection="1"/>
    <xf numFmtId="0" fontId="17" fillId="0" borderId="0" xfId="0" applyFont="1" applyFill="1" applyAlignment="1" applyProtection="1"/>
    <xf numFmtId="0" fontId="5" fillId="0" borderId="0" xfId="0" applyFont="1" applyFill="1" applyBorder="1" applyProtection="1"/>
    <xf numFmtId="0" fontId="17" fillId="0" borderId="0" xfId="0" applyFont="1" applyFill="1" applyBorder="1" applyAlignment="1" applyProtection="1">
      <alignment horizontal="center"/>
    </xf>
    <xf numFmtId="0" fontId="5" fillId="0" borderId="0" xfId="0" applyFont="1" applyFill="1" applyBorder="1" applyAlignment="1" applyProtection="1">
      <alignment horizontal="center" wrapText="1"/>
    </xf>
    <xf numFmtId="0" fontId="5" fillId="0" borderId="0" xfId="0" applyFont="1" applyAlignment="1" applyProtection="1"/>
    <xf numFmtId="0" fontId="17" fillId="0" borderId="0" xfId="0" applyFont="1" applyFill="1" applyAlignment="1" applyProtection="1">
      <alignment horizontal="center"/>
    </xf>
    <xf numFmtId="0" fontId="5" fillId="4" borderId="5" xfId="0" applyFont="1" applyFill="1" applyBorder="1" applyAlignment="1" applyProtection="1">
      <alignment horizontal="center" wrapText="1"/>
    </xf>
    <xf numFmtId="0" fontId="5" fillId="0" borderId="1" xfId="0" applyFont="1" applyFill="1" applyBorder="1" applyProtection="1"/>
    <xf numFmtId="166" fontId="14" fillId="0" borderId="0" xfId="0" applyNumberFormat="1" applyFont="1" applyFill="1" applyAlignment="1" applyProtection="1">
      <alignment horizontal="center" wrapText="1"/>
    </xf>
    <xf numFmtId="166" fontId="16" fillId="0" borderId="0" xfId="0" applyNumberFormat="1" applyFont="1" applyFill="1" applyAlignment="1" applyProtection="1">
      <alignment horizontal="center" wrapText="1"/>
    </xf>
    <xf numFmtId="166" fontId="16" fillId="0" borderId="0" xfId="0" applyNumberFormat="1" applyFont="1" applyAlignment="1" applyProtection="1">
      <alignment horizontal="center" wrapText="1"/>
    </xf>
    <xf numFmtId="166" fontId="14" fillId="0" borderId="0" xfId="0" applyNumberFormat="1" applyFont="1" applyFill="1" applyBorder="1" applyAlignment="1" applyProtection="1">
      <alignment horizontal="center" wrapText="1"/>
    </xf>
    <xf numFmtId="166" fontId="16" fillId="0" borderId="0" xfId="0" applyNumberFormat="1" applyFont="1" applyFill="1" applyBorder="1" applyAlignment="1" applyProtection="1">
      <alignment horizontal="center" wrapText="1"/>
    </xf>
    <xf numFmtId="166" fontId="16" fillId="0" borderId="9" xfId="0" applyNumberFormat="1" applyFont="1" applyFill="1" applyBorder="1" applyAlignment="1" applyProtection="1">
      <alignment horizontal="center" wrapText="1"/>
    </xf>
    <xf numFmtId="0" fontId="14" fillId="0" borderId="0" xfId="0" applyFont="1" applyFill="1" applyProtection="1"/>
    <xf numFmtId="169" fontId="20" fillId="0" borderId="0" xfId="0" applyNumberFormat="1" applyFont="1" applyFill="1" applyProtection="1"/>
    <xf numFmtId="169" fontId="21" fillId="0" borderId="0" xfId="0" applyNumberFormat="1" applyFont="1" applyFill="1" applyProtection="1"/>
    <xf numFmtId="169" fontId="21" fillId="0" borderId="0" xfId="0" applyNumberFormat="1" applyFont="1" applyFill="1" applyAlignment="1" applyProtection="1">
      <alignment horizontal="center"/>
    </xf>
    <xf numFmtId="169" fontId="20" fillId="0" borderId="0" xfId="0" applyNumberFormat="1" applyFont="1" applyFill="1" applyBorder="1" applyProtection="1"/>
    <xf numFmtId="169" fontId="21" fillId="0" borderId="9" xfId="0" applyNumberFormat="1" applyFont="1" applyFill="1" applyBorder="1" applyProtection="1"/>
    <xf numFmtId="0" fontId="5" fillId="0" borderId="2" xfId="0" applyFont="1" applyFill="1" applyBorder="1" applyProtection="1"/>
    <xf numFmtId="169" fontId="20" fillId="0" borderId="7" xfId="0" applyNumberFormat="1" applyFont="1" applyFill="1" applyBorder="1" applyAlignment="1" applyProtection="1">
      <alignment shrinkToFit="1"/>
    </xf>
    <xf numFmtId="169" fontId="20" fillId="0" borderId="5" xfId="0" applyNumberFormat="1" applyFont="1" applyFill="1" applyBorder="1" applyAlignment="1" applyProtection="1">
      <alignment shrinkToFit="1"/>
    </xf>
    <xf numFmtId="169" fontId="20" fillId="0" borderId="2" xfId="0" applyNumberFormat="1" applyFont="1" applyFill="1" applyBorder="1" applyAlignment="1" applyProtection="1">
      <alignment shrinkToFit="1"/>
    </xf>
    <xf numFmtId="0" fontId="15" fillId="0" borderId="0" xfId="0" applyFont="1" applyFill="1" applyBorder="1" applyProtection="1"/>
    <xf numFmtId="0" fontId="9" fillId="0" borderId="0" xfId="0" applyFont="1" applyFill="1" applyBorder="1" applyAlignment="1" applyProtection="1">
      <alignment horizontal="center"/>
    </xf>
    <xf numFmtId="0" fontId="17" fillId="0" borderId="0" xfId="0" applyFont="1" applyFill="1" applyProtection="1"/>
    <xf numFmtId="169" fontId="21" fillId="0" borderId="0" xfId="0" applyNumberFormat="1" applyFont="1" applyFill="1" applyAlignment="1" applyProtection="1">
      <alignment shrinkToFit="1"/>
    </xf>
    <xf numFmtId="169" fontId="20" fillId="0" borderId="0" xfId="0" applyNumberFormat="1" applyFont="1" applyFill="1" applyAlignment="1" applyProtection="1">
      <alignment horizontal="center"/>
    </xf>
    <xf numFmtId="169" fontId="21" fillId="0" borderId="0" xfId="0" applyNumberFormat="1" applyFont="1" applyFill="1" applyAlignment="1" applyProtection="1">
      <alignment horizontal="right"/>
    </xf>
    <xf numFmtId="169" fontId="21" fillId="0" borderId="9" xfId="0" applyNumberFormat="1" applyFont="1" applyFill="1" applyBorder="1" applyAlignment="1" applyProtection="1">
      <alignment horizontal="center"/>
    </xf>
    <xf numFmtId="169" fontId="21" fillId="0" borderId="14" xfId="0" applyNumberFormat="1" applyFont="1" applyFill="1" applyBorder="1" applyAlignment="1" applyProtection="1">
      <alignment horizontal="center"/>
    </xf>
    <xf numFmtId="169" fontId="14" fillId="0" borderId="12" xfId="0" applyNumberFormat="1" applyFont="1" applyBorder="1" applyAlignment="1">
      <alignment shrinkToFit="1"/>
    </xf>
    <xf numFmtId="0" fontId="9" fillId="0" borderId="0" xfId="0" applyFont="1" applyFill="1" applyProtection="1"/>
    <xf numFmtId="0" fontId="5" fillId="0" borderId="0" xfId="0" applyFont="1" applyBorder="1" applyAlignment="1" applyProtection="1">
      <alignment horizontal="center" wrapText="1"/>
    </xf>
    <xf numFmtId="0" fontId="10" fillId="0" borderId="0" xfId="0" applyFont="1" applyFill="1" applyProtection="1"/>
    <xf numFmtId="0" fontId="5" fillId="0" borderId="3" xfId="0" applyFont="1" applyFill="1" applyBorder="1" applyAlignment="1">
      <alignment horizontal="center"/>
    </xf>
    <xf numFmtId="0" fontId="5" fillId="0" borderId="0" xfId="0" applyFont="1" applyAlignment="1">
      <alignment horizontal="center"/>
    </xf>
    <xf numFmtId="0" fontId="5" fillId="0" borderId="0" xfId="0" applyFont="1" applyAlignment="1"/>
    <xf numFmtId="0" fontId="5" fillId="0" borderId="3" xfId="0" applyFont="1" applyBorder="1" applyAlignment="1">
      <alignment horizontal="center"/>
    </xf>
    <xf numFmtId="0" fontId="5" fillId="0" borderId="0" xfId="0" applyFont="1" applyFill="1" applyBorder="1" applyAlignment="1">
      <alignment horizontal="left"/>
    </xf>
    <xf numFmtId="1" fontId="5" fillId="0" borderId="0" xfId="0" applyNumberFormat="1" applyFont="1" applyAlignment="1" applyProtection="1">
      <alignment horizontal="center"/>
      <protection locked="0"/>
    </xf>
    <xf numFmtId="1" fontId="5" fillId="0" borderId="0" xfId="0" applyNumberFormat="1" applyFont="1" applyAlignment="1">
      <alignment horizontal="center"/>
    </xf>
    <xf numFmtId="0" fontId="5" fillId="2" borderId="1" xfId="0" applyFont="1" applyFill="1" applyBorder="1"/>
    <xf numFmtId="0" fontId="5" fillId="0" borderId="0" xfId="0" applyFont="1" applyAlignment="1" applyProtection="1">
      <alignment horizontal="center"/>
      <protection locked="0"/>
    </xf>
    <xf numFmtId="0" fontId="5" fillId="0" borderId="0" xfId="0" applyFont="1" applyProtection="1">
      <protection locked="0"/>
    </xf>
    <xf numFmtId="0" fontId="5" fillId="0" borderId="0" xfId="0" applyFont="1" applyAlignment="1">
      <alignment horizontal="left"/>
    </xf>
    <xf numFmtId="0" fontId="5" fillId="2" borderId="1" xfId="0" applyFont="1" applyFill="1" applyBorder="1" applyAlignment="1">
      <alignment horizontal="right"/>
    </xf>
    <xf numFmtId="0" fontId="5" fillId="0" borderId="0" xfId="0" applyFont="1" applyAlignment="1">
      <alignment horizontal="right"/>
    </xf>
    <xf numFmtId="0" fontId="5" fillId="2" borderId="1" xfId="0" applyFont="1" applyFill="1" applyBorder="1" applyAlignment="1">
      <alignment horizontal="center"/>
    </xf>
    <xf numFmtId="2" fontId="5" fillId="0" borderId="0" xfId="0" applyNumberFormat="1" applyFont="1" applyAlignment="1" applyProtection="1">
      <alignment horizontal="center"/>
      <protection locked="0"/>
    </xf>
    <xf numFmtId="2" fontId="5" fillId="0" borderId="0" xfId="0" applyNumberFormat="1" applyFont="1" applyAlignment="1">
      <alignment horizontal="center"/>
    </xf>
    <xf numFmtId="0" fontId="5" fillId="0" borderId="2" xfId="0" applyFont="1" applyBorder="1"/>
    <xf numFmtId="0" fontId="19" fillId="0" borderId="10" xfId="0" applyFont="1" applyBorder="1"/>
    <xf numFmtId="164" fontId="5" fillId="0" borderId="0" xfId="2" applyNumberFormat="1" applyFont="1" applyBorder="1" applyAlignment="1" applyProtection="1">
      <alignment horizontal="left"/>
      <protection locked="0"/>
    </xf>
    <xf numFmtId="0" fontId="5" fillId="0" borderId="0" xfId="0" applyFont="1" applyBorder="1" applyProtection="1">
      <protection locked="0"/>
    </xf>
    <xf numFmtId="165" fontId="5" fillId="2" borderId="0" xfId="2" applyNumberFormat="1" applyFont="1" applyFill="1" applyAlignment="1">
      <alignment horizontal="right"/>
    </xf>
    <xf numFmtId="0" fontId="19" fillId="2" borderId="0" xfId="0" applyFont="1" applyFill="1" applyAlignment="1">
      <alignment horizontal="center"/>
    </xf>
    <xf numFmtId="0" fontId="9" fillId="0" borderId="10" xfId="0" applyFont="1" applyBorder="1"/>
    <xf numFmtId="0" fontId="9" fillId="0" borderId="23" xfId="0" applyFont="1" applyBorder="1"/>
    <xf numFmtId="0" fontId="5" fillId="0" borderId="11" xfId="0" applyFont="1" applyBorder="1"/>
    <xf numFmtId="43" fontId="14" fillId="0" borderId="0" xfId="1" applyFont="1"/>
    <xf numFmtId="166" fontId="14" fillId="0" borderId="0" xfId="0" applyNumberFormat="1" applyFont="1" applyBorder="1"/>
    <xf numFmtId="42" fontId="14" fillId="0" borderId="5" xfId="0" applyNumberFormat="1" applyFont="1" applyBorder="1"/>
    <xf numFmtId="0" fontId="14" fillId="0" borderId="0" xfId="0" applyFont="1" applyBorder="1"/>
    <xf numFmtId="164" fontId="14" fillId="0" borderId="5" xfId="0" applyNumberFormat="1" applyFont="1" applyBorder="1"/>
    <xf numFmtId="164" fontId="16" fillId="0" borderId="5" xfId="0" applyNumberFormat="1" applyFont="1" applyBorder="1"/>
    <xf numFmtId="44" fontId="14" fillId="0" borderId="5" xfId="0" applyNumberFormat="1" applyFont="1" applyBorder="1"/>
    <xf numFmtId="42" fontId="14" fillId="0" borderId="12" xfId="0" applyNumberFormat="1" applyFont="1" applyBorder="1"/>
    <xf numFmtId="0" fontId="5" fillId="0" borderId="8" xfId="0" applyFont="1" applyBorder="1" applyAlignment="1" applyProtection="1">
      <alignment horizontal="center"/>
      <protection locked="0"/>
    </xf>
    <xf numFmtId="0" fontId="5" fillId="0" borderId="9" xfId="0" applyFont="1" applyBorder="1" applyAlignment="1" applyProtection="1">
      <alignment horizontal="center"/>
      <protection locked="0"/>
    </xf>
    <xf numFmtId="42" fontId="16" fillId="0" borderId="0" xfId="0" applyNumberFormat="1" applyFont="1"/>
    <xf numFmtId="0" fontId="14" fillId="0" borderId="5" xfId="0" applyFont="1" applyBorder="1"/>
    <xf numFmtId="0" fontId="5" fillId="5" borderId="0" xfId="0" applyFont="1" applyFill="1"/>
    <xf numFmtId="0" fontId="5" fillId="6" borderId="0" xfId="0" applyFont="1" applyFill="1"/>
    <xf numFmtId="0" fontId="5" fillId="0" borderId="0" xfId="0" applyFont="1" applyAlignment="1">
      <alignment wrapText="1"/>
    </xf>
    <xf numFmtId="0" fontId="5" fillId="0" borderId="0" xfId="0" applyFont="1" applyAlignment="1"/>
    <xf numFmtId="0" fontId="5" fillId="0" borderId="1" xfId="0" applyFont="1" applyBorder="1"/>
    <xf numFmtId="0" fontId="5" fillId="7" borderId="3" xfId="0" applyFont="1" applyFill="1" applyBorder="1"/>
    <xf numFmtId="0" fontId="9" fillId="7" borderId="0" xfId="0" applyFont="1" applyFill="1"/>
    <xf numFmtId="0" fontId="5" fillId="7" borderId="0" xfId="0" applyFont="1" applyFill="1" applyBorder="1" applyAlignment="1">
      <alignment horizontal="center" wrapText="1"/>
    </xf>
    <xf numFmtId="0" fontId="5" fillId="7" borderId="0" xfId="0" applyFont="1" applyFill="1" applyAlignment="1">
      <alignment horizontal="center"/>
    </xf>
    <xf numFmtId="0" fontId="5" fillId="7" borderId="0" xfId="0" applyFont="1" applyFill="1" applyAlignment="1" applyProtection="1">
      <alignment horizontal="center"/>
      <protection locked="0"/>
    </xf>
    <xf numFmtId="2" fontId="5" fillId="7" borderId="0" xfId="0" applyNumberFormat="1" applyFont="1" applyFill="1" applyAlignment="1">
      <alignment horizontal="center"/>
    </xf>
    <xf numFmtId="167" fontId="5" fillId="7" borderId="0" xfId="0" applyNumberFormat="1" applyFont="1" applyFill="1" applyAlignment="1">
      <alignment horizontal="center"/>
    </xf>
    <xf numFmtId="167" fontId="5" fillId="7" borderId="0" xfId="0" applyNumberFormat="1" applyFont="1" applyFill="1" applyAlignment="1" applyProtection="1">
      <alignment horizontal="center"/>
      <protection locked="0"/>
    </xf>
    <xf numFmtId="1" fontId="5" fillId="7" borderId="0" xfId="0" applyNumberFormat="1" applyFont="1" applyFill="1" applyAlignment="1">
      <alignment horizontal="center"/>
    </xf>
    <xf numFmtId="0" fontId="5" fillId="8" borderId="1" xfId="0" applyFont="1" applyFill="1" applyBorder="1"/>
    <xf numFmtId="0" fontId="5" fillId="8" borderId="1" xfId="0" applyFont="1" applyFill="1" applyBorder="1" applyAlignment="1">
      <alignment horizontal="center"/>
    </xf>
    <xf numFmtId="165" fontId="5" fillId="2" borderId="15" xfId="2" applyNumberFormat="1" applyFont="1" applyFill="1" applyBorder="1" applyAlignment="1">
      <alignment horizontal="right"/>
    </xf>
    <xf numFmtId="165" fontId="5" fillId="2" borderId="3" xfId="2" applyNumberFormat="1" applyFont="1" applyFill="1" applyBorder="1" applyAlignment="1">
      <alignment horizontal="right"/>
    </xf>
    <xf numFmtId="0" fontId="19" fillId="2" borderId="3" xfId="0" applyFont="1" applyFill="1" applyBorder="1" applyAlignment="1">
      <alignment horizontal="center"/>
    </xf>
    <xf numFmtId="0" fontId="5" fillId="2" borderId="8" xfId="0" applyFont="1" applyFill="1" applyBorder="1"/>
    <xf numFmtId="0" fontId="9" fillId="0" borderId="6" xfId="0" applyFont="1" applyBorder="1"/>
    <xf numFmtId="0" fontId="9" fillId="0" borderId="13" xfId="0" applyFont="1" applyBorder="1"/>
    <xf numFmtId="0" fontId="5" fillId="0" borderId="0" xfId="0" applyFont="1" applyBorder="1" applyAlignment="1">
      <alignment horizontal="left"/>
    </xf>
    <xf numFmtId="0" fontId="5" fillId="0" borderId="1" xfId="0" applyFont="1" applyBorder="1" applyAlignment="1">
      <alignment horizontal="left"/>
    </xf>
    <xf numFmtId="0" fontId="5" fillId="0" borderId="2" xfId="0" applyFont="1" applyBorder="1" applyAlignment="1" applyProtection="1">
      <alignment horizontal="left"/>
    </xf>
    <xf numFmtId="0" fontId="5" fillId="0" borderId="12" xfId="0" applyFont="1" applyBorder="1" applyAlignment="1">
      <alignment horizontal="left"/>
    </xf>
    <xf numFmtId="0" fontId="9" fillId="7" borderId="0" xfId="0" applyFont="1" applyFill="1" applyBorder="1" applyAlignment="1">
      <alignment horizontal="center"/>
    </xf>
    <xf numFmtId="0" fontId="9" fillId="7" borderId="0" xfId="0" applyFont="1" applyFill="1" applyBorder="1" applyAlignment="1">
      <alignment horizontal="center" wrapText="1"/>
    </xf>
    <xf numFmtId="167" fontId="14" fillId="7" borderId="0" xfId="0" applyNumberFormat="1" applyFont="1" applyFill="1" applyBorder="1"/>
    <xf numFmtId="0" fontId="5" fillId="7" borderId="0" xfId="0" applyFont="1" applyFill="1" applyBorder="1"/>
    <xf numFmtId="0" fontId="16" fillId="7" borderId="0" xfId="0" applyFont="1" applyFill="1" applyBorder="1"/>
    <xf numFmtId="166" fontId="16" fillId="7" borderId="0" xfId="0" applyNumberFormat="1" applyFont="1" applyFill="1" applyBorder="1"/>
    <xf numFmtId="167" fontId="16" fillId="7" borderId="0" xfId="0" applyNumberFormat="1" applyFont="1" applyFill="1" applyBorder="1"/>
    <xf numFmtId="0" fontId="24" fillId="0" borderId="0" xfId="0" applyFont="1" applyAlignment="1">
      <alignment horizontal="left"/>
    </xf>
    <xf numFmtId="0" fontId="0" fillId="7" borderId="0" xfId="0" applyFont="1" applyFill="1" applyBorder="1" applyAlignment="1">
      <alignment horizontal="center"/>
    </xf>
    <xf numFmtId="0" fontId="5" fillId="0" borderId="0" xfId="0" applyFont="1"/>
    <xf numFmtId="2" fontId="16" fillId="7" borderId="0" xfId="0" applyNumberFormat="1" applyFont="1" applyFill="1" applyBorder="1" applyAlignment="1" applyProtection="1">
      <alignment horizontal="center"/>
      <protection locked="0"/>
    </xf>
    <xf numFmtId="2" fontId="16" fillId="7" borderId="0" xfId="0" applyNumberFormat="1" applyFont="1" applyFill="1" applyBorder="1" applyProtection="1">
      <protection locked="0"/>
    </xf>
    <xf numFmtId="167" fontId="14" fillId="7" borderId="0" xfId="1" applyNumberFormat="1" applyFont="1" applyFill="1" applyBorder="1"/>
    <xf numFmtId="0" fontId="17" fillId="7" borderId="0" xfId="0" applyFont="1" applyFill="1" applyBorder="1"/>
    <xf numFmtId="2" fontId="16" fillId="7" borderId="0" xfId="1" applyNumberFormat="1" applyFont="1" applyFill="1" applyBorder="1" applyAlignment="1" applyProtection="1">
      <alignment horizontal="center"/>
      <protection locked="0"/>
    </xf>
    <xf numFmtId="0" fontId="19" fillId="7" borderId="0" xfId="0" applyFont="1" applyFill="1" applyBorder="1" applyAlignment="1">
      <alignment horizontal="center"/>
    </xf>
    <xf numFmtId="0" fontId="19" fillId="8" borderId="0" xfId="0" applyFont="1" applyFill="1" applyAlignment="1">
      <alignment horizontal="center"/>
    </xf>
    <xf numFmtId="0" fontId="19" fillId="8" borderId="17" xfId="0" applyFont="1" applyFill="1" applyBorder="1" applyAlignment="1">
      <alignment horizontal="center"/>
    </xf>
    <xf numFmtId="0" fontId="7" fillId="7" borderId="0" xfId="0" applyFont="1" applyFill="1" applyBorder="1" applyAlignment="1">
      <alignment horizontal="center"/>
    </xf>
    <xf numFmtId="167" fontId="5" fillId="7" borderId="0" xfId="0" applyNumberFormat="1" applyFont="1" applyFill="1"/>
    <xf numFmtId="0" fontId="5" fillId="7" borderId="5" xfId="0" applyFont="1" applyFill="1" applyBorder="1"/>
    <xf numFmtId="0" fontId="5" fillId="7" borderId="17" xfId="0" applyFont="1" applyFill="1" applyBorder="1"/>
    <xf numFmtId="165" fontId="5" fillId="7" borderId="0" xfId="0" applyNumberFormat="1" applyFont="1" applyFill="1"/>
    <xf numFmtId="165" fontId="5" fillId="7" borderId="0" xfId="0" applyNumberFormat="1" applyFont="1" applyFill="1" applyBorder="1"/>
    <xf numFmtId="165" fontId="5" fillId="7" borderId="5" xfId="0" applyNumberFormat="1" applyFont="1" applyFill="1" applyBorder="1"/>
    <xf numFmtId="0" fontId="5" fillId="7" borderId="37" xfId="0" applyFont="1" applyFill="1" applyBorder="1"/>
    <xf numFmtId="0" fontId="5" fillId="7" borderId="12" xfId="0" applyFont="1" applyFill="1" applyBorder="1"/>
    <xf numFmtId="0" fontId="6" fillId="7" borderId="0" xfId="0" applyFont="1" applyFill="1" applyBorder="1" applyAlignment="1">
      <alignment horizontal="center"/>
    </xf>
    <xf numFmtId="165" fontId="5" fillId="7" borderId="0" xfId="0" applyNumberFormat="1" applyFont="1" applyFill="1" applyAlignment="1" applyProtection="1">
      <alignment horizontal="right"/>
      <protection locked="0"/>
    </xf>
    <xf numFmtId="165" fontId="5" fillId="7" borderId="0" xfId="0" applyNumberFormat="1" applyFont="1" applyFill="1" applyBorder="1" applyAlignment="1" applyProtection="1">
      <alignment horizontal="right"/>
      <protection locked="0"/>
    </xf>
    <xf numFmtId="0" fontId="6" fillId="7" borderId="5" xfId="0" applyFont="1" applyFill="1" applyBorder="1" applyAlignment="1">
      <alignment horizontal="right"/>
    </xf>
    <xf numFmtId="0" fontId="6" fillId="7" borderId="0" xfId="0" applyFont="1" applyFill="1" applyBorder="1" applyAlignment="1">
      <alignment horizontal="right"/>
    </xf>
    <xf numFmtId="0" fontId="6" fillId="7" borderId="3" xfId="0" applyFont="1" applyFill="1" applyBorder="1" applyAlignment="1">
      <alignment horizontal="right"/>
    </xf>
    <xf numFmtId="0" fontId="6" fillId="7" borderId="37" xfId="0" applyFont="1" applyFill="1" applyBorder="1" applyAlignment="1">
      <alignment horizontal="right"/>
    </xf>
    <xf numFmtId="0" fontId="6" fillId="7" borderId="12" xfId="0" applyFont="1" applyFill="1" applyBorder="1" applyAlignment="1">
      <alignment horizontal="right"/>
    </xf>
    <xf numFmtId="0" fontId="5" fillId="0" borderId="1" xfId="0" applyFont="1" applyBorder="1"/>
    <xf numFmtId="0" fontId="19" fillId="7" borderId="17" xfId="0" applyFont="1" applyFill="1" applyBorder="1" applyAlignment="1">
      <alignment horizontal="center"/>
    </xf>
    <xf numFmtId="0" fontId="19" fillId="7" borderId="0" xfId="0" applyFont="1" applyFill="1" applyAlignment="1">
      <alignment horizontal="center"/>
    </xf>
    <xf numFmtId="0" fontId="19" fillId="8" borderId="0" xfId="0" applyFont="1" applyFill="1" applyBorder="1" applyAlignment="1">
      <alignment horizontal="center"/>
    </xf>
    <xf numFmtId="0" fontId="5" fillId="0" borderId="37" xfId="0" applyFont="1" applyFill="1" applyBorder="1" applyProtection="1"/>
    <xf numFmtId="169" fontId="20" fillId="0" borderId="37" xfId="0" applyNumberFormat="1" applyFont="1" applyFill="1" applyBorder="1" applyAlignment="1" applyProtection="1">
      <alignment shrinkToFit="1"/>
    </xf>
    <xf numFmtId="169" fontId="20" fillId="0" borderId="13" xfId="0" applyNumberFormat="1" applyFont="1" applyFill="1" applyBorder="1" applyAlignment="1" applyProtection="1">
      <alignment shrinkToFit="1"/>
    </xf>
    <xf numFmtId="0" fontId="5" fillId="2" borderId="1" xfId="0" applyFont="1" applyFill="1" applyBorder="1"/>
    <xf numFmtId="0" fontId="5" fillId="2" borderId="1" xfId="0" applyFont="1" applyFill="1" applyBorder="1"/>
    <xf numFmtId="0" fontId="5" fillId="2" borderId="1" xfId="0" applyFont="1" applyFill="1" applyBorder="1" applyAlignment="1">
      <alignment horizontal="center"/>
    </xf>
    <xf numFmtId="14" fontId="0" fillId="0" borderId="0" xfId="0" applyNumberFormat="1"/>
    <xf numFmtId="0" fontId="0" fillId="0" borderId="0" xfId="0" applyAlignment="1">
      <alignment wrapText="1"/>
    </xf>
    <xf numFmtId="0" fontId="27" fillId="0" borderId="0" xfId="0" applyFont="1"/>
    <xf numFmtId="0" fontId="27" fillId="0" borderId="0" xfId="0" applyFont="1" applyAlignment="1">
      <alignment wrapText="1"/>
    </xf>
    <xf numFmtId="0" fontId="28" fillId="0" borderId="0" xfId="0" applyFont="1" applyAlignment="1">
      <alignment wrapText="1"/>
    </xf>
    <xf numFmtId="2" fontId="5" fillId="0" borderId="0" xfId="0" applyNumberFormat="1" applyFont="1"/>
    <xf numFmtId="2" fontId="5" fillId="7" borderId="0" xfId="0" applyNumberFormat="1" applyFont="1" applyFill="1"/>
    <xf numFmtId="172" fontId="5" fillId="0" borderId="0" xfId="0" applyNumberFormat="1" applyFont="1"/>
    <xf numFmtId="172" fontId="5" fillId="7" borderId="0" xfId="0" applyNumberFormat="1" applyFont="1" applyFill="1"/>
    <xf numFmtId="172" fontId="5" fillId="0" borderId="0" xfId="0" applyNumberFormat="1" applyFont="1" applyFill="1"/>
    <xf numFmtId="172" fontId="5" fillId="0" borderId="0" xfId="0" applyNumberFormat="1" applyFont="1" applyBorder="1"/>
    <xf numFmtId="172" fontId="5" fillId="0" borderId="0" xfId="0" applyNumberFormat="1" applyFont="1" applyAlignment="1">
      <alignment horizontal="right"/>
    </xf>
    <xf numFmtId="172" fontId="5" fillId="7" borderId="0" xfId="0" applyNumberFormat="1" applyFont="1" applyFill="1" applyAlignment="1">
      <alignment horizontal="right"/>
    </xf>
    <xf numFmtId="2" fontId="5" fillId="0" borderId="0" xfId="0" applyNumberFormat="1" applyFont="1" applyBorder="1"/>
    <xf numFmtId="2" fontId="5" fillId="0" borderId="0" xfId="0" applyNumberFormat="1" applyFont="1" applyAlignment="1">
      <alignment horizontal="right"/>
    </xf>
    <xf numFmtId="2" fontId="16" fillId="0" borderId="0" xfId="0" applyNumberFormat="1" applyFont="1" applyFill="1"/>
    <xf numFmtId="2" fontId="5" fillId="7" borderId="0" xfId="0" applyNumberFormat="1" applyFont="1" applyFill="1" applyBorder="1" applyAlignment="1">
      <alignment horizontal="center"/>
    </xf>
    <xf numFmtId="2" fontId="17" fillId="0" borderId="0" xfId="0" applyNumberFormat="1" applyFont="1" applyFill="1"/>
    <xf numFmtId="2" fontId="5" fillId="0" borderId="3" xfId="0" applyNumberFormat="1" applyFont="1" applyBorder="1"/>
    <xf numFmtId="2" fontId="5" fillId="0" borderId="0" xfId="0" applyNumberFormat="1" applyFont="1" applyBorder="1" applyAlignment="1">
      <alignment horizontal="center" wrapText="1"/>
    </xf>
    <xf numFmtId="2" fontId="9" fillId="0" borderId="0" xfId="0" applyNumberFormat="1" applyFont="1" applyFill="1" applyAlignment="1">
      <alignment horizontal="center" wrapText="1"/>
    </xf>
    <xf numFmtId="2" fontId="9" fillId="7" borderId="0" xfId="0" applyNumberFormat="1" applyFont="1" applyFill="1" applyAlignment="1">
      <alignment horizontal="center" wrapText="1"/>
    </xf>
    <xf numFmtId="2" fontId="5" fillId="0" borderId="1" xfId="0" applyNumberFormat="1" applyFont="1" applyBorder="1" applyAlignment="1">
      <alignment horizontal="center" wrapText="1"/>
    </xf>
    <xf numFmtId="2" fontId="5" fillId="7" borderId="36" xfId="0" applyNumberFormat="1" applyFont="1" applyFill="1" applyBorder="1" applyAlignment="1">
      <alignment horizontal="center" wrapText="1"/>
    </xf>
    <xf numFmtId="2" fontId="5" fillId="0" borderId="36" xfId="0" applyNumberFormat="1" applyFont="1" applyBorder="1" applyAlignment="1">
      <alignment horizontal="center" wrapText="1"/>
    </xf>
    <xf numFmtId="2" fontId="14" fillId="0" borderId="0" xfId="0" applyNumberFormat="1" applyFont="1"/>
    <xf numFmtId="2" fontId="16" fillId="0" borderId="0" xfId="0" applyNumberFormat="1" applyFont="1"/>
    <xf numFmtId="2" fontId="16" fillId="0" borderId="0" xfId="0" applyNumberFormat="1" applyFont="1" applyAlignment="1">
      <alignment horizontal="right"/>
    </xf>
    <xf numFmtId="2" fontId="16" fillId="0" borderId="0" xfId="0" applyNumberFormat="1" applyFont="1" applyAlignment="1">
      <alignment horizontal="center"/>
    </xf>
    <xf numFmtId="2" fontId="16" fillId="7" borderId="0" xfId="0" applyNumberFormat="1" applyFont="1" applyFill="1" applyAlignment="1">
      <alignment horizontal="right"/>
    </xf>
    <xf numFmtId="2" fontId="16" fillId="7" borderId="0" xfId="0" applyNumberFormat="1" applyFont="1" applyFill="1" applyAlignment="1">
      <alignment horizontal="center"/>
    </xf>
    <xf numFmtId="2" fontId="16" fillId="0" borderId="0" xfId="0" applyNumberFormat="1" applyFont="1" applyBorder="1"/>
    <xf numFmtId="2" fontId="14" fillId="0" borderId="7" xfId="0" applyNumberFormat="1" applyFont="1" applyBorder="1"/>
    <xf numFmtId="2" fontId="14" fillId="0" borderId="5" xfId="0" applyNumberFormat="1" applyFont="1" applyBorder="1"/>
    <xf numFmtId="2" fontId="14" fillId="0" borderId="0" xfId="0" applyNumberFormat="1" applyFont="1" applyBorder="1"/>
    <xf numFmtId="2" fontId="14" fillId="0" borderId="5" xfId="0" applyNumberFormat="1" applyFont="1" applyBorder="1" applyAlignment="1">
      <alignment horizontal="right"/>
    </xf>
    <xf numFmtId="2" fontId="13" fillId="0" borderId="0" xfId="0" applyNumberFormat="1" applyFont="1" applyAlignment="1">
      <alignment horizontal="left" vertical="center"/>
    </xf>
    <xf numFmtId="2" fontId="16" fillId="7" borderId="0" xfId="0" applyNumberFormat="1" applyFont="1" applyFill="1"/>
    <xf numFmtId="2" fontId="17" fillId="0" borderId="0" xfId="0" applyNumberFormat="1" applyFont="1" applyFill="1" applyAlignment="1"/>
    <xf numFmtId="2" fontId="9" fillId="7" borderId="0" xfId="0" applyNumberFormat="1" applyFont="1" applyFill="1" applyBorder="1" applyAlignment="1">
      <alignment horizontal="center"/>
    </xf>
    <xf numFmtId="2" fontId="9" fillId="7" borderId="0" xfId="0" applyNumberFormat="1" applyFont="1" applyFill="1" applyBorder="1" applyAlignment="1">
      <alignment horizontal="center" wrapText="1"/>
    </xf>
    <xf numFmtId="2" fontId="14" fillId="0" borderId="6" xfId="0" applyNumberFormat="1" applyFont="1" applyBorder="1"/>
    <xf numFmtId="2" fontId="14" fillId="7" borderId="5" xfId="0" applyNumberFormat="1" applyFont="1" applyFill="1" applyBorder="1"/>
    <xf numFmtId="2" fontId="16" fillId="0" borderId="0" xfId="0" applyNumberFormat="1" applyFont="1" applyFill="1" applyBorder="1"/>
    <xf numFmtId="2" fontId="14" fillId="0" borderId="12" xfId="0" applyNumberFormat="1" applyFont="1" applyBorder="1"/>
    <xf numFmtId="2" fontId="14" fillId="0" borderId="12" xfId="0" applyNumberFormat="1" applyFont="1" applyBorder="1" applyAlignment="1">
      <alignment horizontal="right"/>
    </xf>
    <xf numFmtId="2" fontId="14" fillId="7" borderId="12" xfId="0" applyNumberFormat="1" applyFont="1" applyFill="1" applyBorder="1"/>
    <xf numFmtId="2" fontId="5" fillId="0" borderId="0" xfId="0" applyNumberFormat="1" applyFont="1" applyProtection="1"/>
    <xf numFmtId="2" fontId="15" fillId="0" borderId="0" xfId="0" applyNumberFormat="1" applyFont="1" applyFill="1" applyProtection="1"/>
    <xf numFmtId="2" fontId="16" fillId="0" borderId="0" xfId="0" applyNumberFormat="1" applyFont="1" applyFill="1" applyProtection="1"/>
    <xf numFmtId="2" fontId="5" fillId="0" borderId="1" xfId="0" applyNumberFormat="1" applyFont="1" applyBorder="1" applyProtection="1"/>
    <xf numFmtId="2" fontId="5" fillId="0" borderId="9" xfId="0" applyNumberFormat="1" applyFont="1" applyBorder="1" applyAlignment="1" applyProtection="1">
      <alignment horizontal="center"/>
    </xf>
    <xf numFmtId="2" fontId="5" fillId="0" borderId="2" xfId="0" applyNumberFormat="1" applyFont="1" applyBorder="1" applyProtection="1"/>
    <xf numFmtId="2" fontId="16" fillId="0" borderId="0" xfId="0" applyNumberFormat="1" applyFont="1" applyProtection="1"/>
    <xf numFmtId="2" fontId="17" fillId="0" borderId="0" xfId="0" applyNumberFormat="1" applyFont="1" applyProtection="1"/>
    <xf numFmtId="2" fontId="5" fillId="7" borderId="0" xfId="0" applyNumberFormat="1" applyFont="1" applyFill="1" applyBorder="1"/>
    <xf numFmtId="2" fontId="16" fillId="7" borderId="0" xfId="0" applyNumberFormat="1" applyFont="1" applyFill="1" applyBorder="1" applyAlignment="1">
      <alignment horizontal="center"/>
    </xf>
    <xf numFmtId="2" fontId="14" fillId="7" borderId="0" xfId="0" applyNumberFormat="1" applyFont="1" applyFill="1" applyBorder="1"/>
    <xf numFmtId="2" fontId="16" fillId="7" borderId="0" xfId="0" applyNumberFormat="1" applyFont="1" applyFill="1" applyBorder="1"/>
    <xf numFmtId="0" fontId="19" fillId="7" borderId="0" xfId="0" applyFont="1" applyFill="1" applyAlignment="1">
      <alignment horizontal="center"/>
    </xf>
    <xf numFmtId="0" fontId="5" fillId="6" borderId="0" xfId="0" applyFont="1" applyFill="1" applyAlignment="1">
      <alignment horizontal="center"/>
    </xf>
    <xf numFmtId="0" fontId="26" fillId="9" borderId="0" xfId="0" applyFont="1" applyFill="1" applyAlignment="1" applyProtection="1">
      <alignment horizontal="center"/>
      <protection locked="0"/>
    </xf>
    <xf numFmtId="0" fontId="14" fillId="9" borderId="0" xfId="0" applyFont="1" applyFill="1" applyAlignment="1" applyProtection="1">
      <alignment horizontal="center"/>
      <protection locked="0"/>
    </xf>
    <xf numFmtId="0" fontId="14" fillId="9" borderId="29" xfId="0" applyFont="1" applyFill="1" applyBorder="1" applyAlignment="1" applyProtection="1">
      <alignment horizontal="center"/>
      <protection locked="0"/>
    </xf>
    <xf numFmtId="0" fontId="14" fillId="9" borderId="18" xfId="0" applyFont="1" applyFill="1" applyBorder="1" applyAlignment="1" applyProtection="1">
      <alignment horizontal="center"/>
      <protection locked="0"/>
    </xf>
    <xf numFmtId="0" fontId="14" fillId="9" borderId="0" xfId="0" applyFont="1" applyFill="1" applyProtection="1">
      <protection locked="0"/>
    </xf>
    <xf numFmtId="0" fontId="14" fillId="9" borderId="10" xfId="0" applyFont="1" applyFill="1" applyBorder="1" applyProtection="1">
      <protection locked="0"/>
    </xf>
    <xf numFmtId="0" fontId="14" fillId="9" borderId="4" xfId="0" applyFont="1" applyFill="1" applyBorder="1" applyProtection="1">
      <protection locked="0"/>
    </xf>
    <xf numFmtId="0" fontId="5" fillId="9" borderId="9" xfId="0" applyFont="1" applyFill="1" applyBorder="1" applyAlignment="1" applyProtection="1">
      <alignment horizontal="left" shrinkToFit="1"/>
      <protection locked="0"/>
    </xf>
    <xf numFmtId="0" fontId="5" fillId="9" borderId="14" xfId="0" applyFont="1" applyFill="1" applyBorder="1" applyAlignment="1" applyProtection="1">
      <alignment horizontal="left" shrinkToFit="1"/>
      <protection locked="0"/>
    </xf>
    <xf numFmtId="0" fontId="5" fillId="9" borderId="0" xfId="0" applyFont="1" applyFill="1" applyAlignment="1" applyProtection="1">
      <alignment horizontal="left" shrinkToFit="1"/>
      <protection locked="0"/>
    </xf>
    <xf numFmtId="0" fontId="5" fillId="9" borderId="0" xfId="0" applyFont="1" applyFill="1" applyAlignment="1">
      <alignment horizontal="left"/>
    </xf>
    <xf numFmtId="0" fontId="5" fillId="9" borderId="0" xfId="0" applyFont="1" applyFill="1"/>
    <xf numFmtId="0" fontId="26" fillId="9" borderId="0" xfId="0" applyFont="1" applyFill="1" applyProtection="1">
      <protection locked="0"/>
    </xf>
    <xf numFmtId="0" fontId="14" fillId="9" borderId="9" xfId="0" applyFont="1" applyFill="1" applyBorder="1" applyAlignment="1" applyProtection="1">
      <alignment horizontal="left"/>
      <protection locked="0"/>
    </xf>
    <xf numFmtId="0" fontId="5" fillId="9" borderId="9" xfId="0" applyFont="1" applyFill="1" applyBorder="1" applyAlignment="1" applyProtection="1">
      <alignment horizontal="left"/>
      <protection locked="0"/>
    </xf>
    <xf numFmtId="0" fontId="14" fillId="9" borderId="24" xfId="0" applyFont="1" applyFill="1" applyBorder="1" applyProtection="1">
      <protection locked="0"/>
    </xf>
    <xf numFmtId="2" fontId="25" fillId="9" borderId="0" xfId="0" applyNumberFormat="1" applyFont="1" applyFill="1" applyProtection="1">
      <protection locked="0"/>
    </xf>
    <xf numFmtId="2" fontId="26" fillId="9" borderId="0" xfId="0" applyNumberFormat="1" applyFont="1" applyFill="1" applyProtection="1">
      <protection locked="0"/>
    </xf>
    <xf numFmtId="2" fontId="25" fillId="9" borderId="0" xfId="0" applyNumberFormat="1" applyFont="1" applyFill="1" applyAlignment="1" applyProtection="1">
      <alignment horizontal="right"/>
      <protection locked="0"/>
    </xf>
    <xf numFmtId="2" fontId="16" fillId="9" borderId="0" xfId="0" applyNumberFormat="1" applyFont="1" applyFill="1" applyProtection="1">
      <protection locked="0"/>
    </xf>
    <xf numFmtId="2" fontId="14" fillId="9" borderId="0" xfId="0" applyNumberFormat="1" applyFont="1" applyFill="1" applyProtection="1">
      <protection locked="0"/>
    </xf>
    <xf numFmtId="2" fontId="16" fillId="9" borderId="0" xfId="0" applyNumberFormat="1" applyFont="1" applyFill="1" applyAlignment="1" applyProtection="1">
      <alignment horizontal="right"/>
      <protection locked="0"/>
    </xf>
    <xf numFmtId="2" fontId="26" fillId="9" borderId="0" xfId="0" applyNumberFormat="1" applyFont="1" applyFill="1" applyAlignment="1" applyProtection="1">
      <alignment horizontal="center"/>
      <protection locked="0"/>
    </xf>
    <xf numFmtId="2" fontId="25" fillId="9" borderId="0" xfId="0" applyNumberFormat="1" applyFont="1" applyFill="1" applyAlignment="1" applyProtection="1">
      <alignment horizontal="center"/>
      <protection locked="0"/>
    </xf>
    <xf numFmtId="2" fontId="14" fillId="9" borderId="0" xfId="0" applyNumberFormat="1" applyFont="1" applyFill="1" applyAlignment="1" applyProtection="1">
      <alignment horizontal="center"/>
      <protection locked="0"/>
    </xf>
    <xf numFmtId="2" fontId="16" fillId="9" borderId="0" xfId="0" applyNumberFormat="1" applyFont="1" applyFill="1" applyAlignment="1" applyProtection="1">
      <alignment horizontal="center"/>
      <protection locked="0"/>
    </xf>
    <xf numFmtId="164" fontId="16" fillId="9" borderId="0" xfId="0" applyNumberFormat="1" applyFont="1" applyFill="1" applyProtection="1">
      <protection locked="0"/>
    </xf>
    <xf numFmtId="164" fontId="25" fillId="9" borderId="0" xfId="0" applyNumberFormat="1" applyFont="1" applyFill="1" applyProtection="1">
      <protection locked="0"/>
    </xf>
    <xf numFmtId="2" fontId="25" fillId="9" borderId="0" xfId="1" applyNumberFormat="1" applyFont="1" applyFill="1" applyProtection="1">
      <protection locked="0"/>
    </xf>
    <xf numFmtId="2" fontId="16" fillId="9" borderId="0" xfId="1" applyNumberFormat="1" applyFont="1" applyFill="1" applyAlignment="1" applyProtection="1">
      <alignment horizontal="center"/>
      <protection locked="0"/>
    </xf>
    <xf numFmtId="2" fontId="25" fillId="9" borderId="0" xfId="1" applyNumberFormat="1" applyFont="1" applyFill="1" applyAlignment="1" applyProtection="1">
      <alignment horizontal="center"/>
      <protection locked="0"/>
    </xf>
    <xf numFmtId="2" fontId="26" fillId="9" borderId="0" xfId="1" applyNumberFormat="1" applyFont="1" applyFill="1" applyProtection="1">
      <protection locked="0"/>
    </xf>
    <xf numFmtId="2" fontId="14" fillId="9" borderId="0" xfId="1" applyNumberFormat="1" applyFont="1" applyFill="1" applyProtection="1">
      <protection locked="0"/>
    </xf>
    <xf numFmtId="6" fontId="16" fillId="9" borderId="0" xfId="0" applyNumberFormat="1" applyFont="1" applyFill="1" applyProtection="1">
      <protection locked="0"/>
    </xf>
    <xf numFmtId="0" fontId="5" fillId="7" borderId="0" xfId="0" applyFont="1" applyFill="1" applyBorder="1" applyAlignment="1">
      <alignment horizontal="center"/>
    </xf>
    <xf numFmtId="166" fontId="16" fillId="0" borderId="0" xfId="0" applyNumberFormat="1" applyFont="1" applyBorder="1" applyAlignment="1" applyProtection="1">
      <alignment horizontal="center"/>
      <protection locked="0"/>
    </xf>
    <xf numFmtId="166" fontId="16" fillId="0" borderId="0" xfId="0" applyNumberFormat="1" applyFont="1" applyBorder="1" applyProtection="1">
      <protection locked="0"/>
    </xf>
    <xf numFmtId="2" fontId="16" fillId="0" borderId="0" xfId="1" applyNumberFormat="1" applyFont="1" applyBorder="1" applyProtection="1"/>
    <xf numFmtId="167" fontId="16" fillId="0" borderId="0" xfId="1" applyNumberFormat="1" applyFont="1" applyBorder="1" applyProtection="1"/>
    <xf numFmtId="166" fontId="16" fillId="0" borderId="0" xfId="0" applyNumberFormat="1" applyFont="1" applyBorder="1"/>
    <xf numFmtId="0" fontId="5" fillId="9" borderId="0" xfId="0" applyFont="1" applyFill="1" applyAlignment="1" applyProtection="1">
      <alignment horizontal="center"/>
      <protection locked="0"/>
    </xf>
    <xf numFmtId="0" fontId="5" fillId="9" borderId="0" xfId="0" applyFont="1" applyFill="1" applyAlignment="1">
      <alignment horizontal="center"/>
    </xf>
    <xf numFmtId="2" fontId="5" fillId="9" borderId="0" xfId="1" applyNumberFormat="1" applyFont="1" applyFill="1" applyAlignment="1">
      <alignment horizontal="center"/>
    </xf>
    <xf numFmtId="2" fontId="5" fillId="9" borderId="0" xfId="1" applyNumberFormat="1" applyFont="1" applyFill="1" applyBorder="1" applyAlignment="1">
      <alignment horizontal="center"/>
    </xf>
    <xf numFmtId="2" fontId="5" fillId="9" borderId="0" xfId="1" applyNumberFormat="1" applyFont="1" applyFill="1" applyAlignment="1" applyProtection="1">
      <alignment horizontal="center"/>
      <protection locked="0"/>
    </xf>
    <xf numFmtId="1" fontId="5" fillId="9" borderId="0" xfId="0" applyNumberFormat="1" applyFont="1" applyFill="1" applyAlignment="1" applyProtection="1">
      <alignment horizontal="center"/>
      <protection locked="0"/>
    </xf>
    <xf numFmtId="1" fontId="5" fillId="9" borderId="0" xfId="0" applyNumberFormat="1" applyFont="1" applyFill="1" applyAlignment="1">
      <alignment horizontal="center"/>
    </xf>
    <xf numFmtId="9" fontId="5" fillId="9" borderId="0" xfId="0" applyNumberFormat="1" applyFont="1" applyFill="1" applyAlignment="1" applyProtection="1">
      <alignment horizontal="center"/>
      <protection locked="0"/>
    </xf>
    <xf numFmtId="9" fontId="5" fillId="9" borderId="0" xfId="0" applyNumberFormat="1" applyFont="1" applyFill="1" applyAlignment="1">
      <alignment horizontal="center"/>
    </xf>
    <xf numFmtId="2" fontId="5" fillId="9" borderId="0" xfId="0" applyNumberFormat="1" applyFont="1" applyFill="1" applyAlignment="1" applyProtection="1">
      <alignment horizontal="center"/>
      <protection locked="0"/>
    </xf>
    <xf numFmtId="2" fontId="5" fillId="9" borderId="0" xfId="0" applyNumberFormat="1" applyFont="1" applyFill="1" applyAlignment="1">
      <alignment horizontal="center"/>
    </xf>
    <xf numFmtId="165" fontId="5" fillId="9" borderId="0" xfId="0" applyNumberFormat="1" applyFont="1" applyFill="1" applyBorder="1" applyAlignment="1" applyProtection="1">
      <alignment horizontal="center"/>
    </xf>
    <xf numFmtId="165" fontId="5" fillId="9" borderId="18" xfId="0" applyNumberFormat="1" applyFont="1" applyFill="1" applyBorder="1" applyAlignment="1" applyProtection="1">
      <alignment horizontal="center"/>
    </xf>
    <xf numFmtId="165" fontId="5" fillId="9" borderId="11" xfId="0" applyNumberFormat="1" applyFont="1" applyFill="1" applyBorder="1" applyAlignment="1" applyProtection="1">
      <alignment horizontal="center"/>
    </xf>
    <xf numFmtId="165" fontId="5" fillId="9" borderId="19" xfId="0" applyNumberFormat="1" applyFont="1" applyFill="1" applyBorder="1" applyAlignment="1" applyProtection="1">
      <alignment horizontal="center"/>
    </xf>
    <xf numFmtId="165" fontId="5" fillId="7" borderId="0" xfId="2" applyNumberFormat="1" applyFont="1" applyFill="1" applyAlignment="1">
      <alignment horizontal="right"/>
    </xf>
    <xf numFmtId="165" fontId="5" fillId="7" borderId="6" xfId="2" applyNumberFormat="1" applyFont="1" applyFill="1" applyBorder="1" applyAlignment="1">
      <alignment horizontal="right"/>
    </xf>
    <xf numFmtId="165" fontId="5" fillId="7" borderId="0" xfId="2" applyNumberFormat="1" applyFont="1" applyFill="1" applyBorder="1" applyAlignment="1">
      <alignment horizontal="right"/>
    </xf>
    <xf numFmtId="0" fontId="19" fillId="7" borderId="9" xfId="0" applyFont="1" applyFill="1" applyBorder="1" applyAlignment="1">
      <alignment horizontal="center"/>
    </xf>
    <xf numFmtId="165" fontId="9" fillId="9" borderId="26" xfId="0" applyNumberFormat="1" applyFont="1" applyFill="1" applyBorder="1" applyProtection="1">
      <protection locked="0"/>
    </xf>
    <xf numFmtId="165" fontId="9" fillId="9" borderId="28" xfId="0" applyNumberFormat="1" applyFont="1" applyFill="1" applyBorder="1" applyProtection="1">
      <protection locked="0"/>
    </xf>
    <xf numFmtId="0" fontId="29" fillId="0" borderId="0" xfId="0" applyFont="1"/>
    <xf numFmtId="0" fontId="30" fillId="0" borderId="0" xfId="0" applyFont="1" applyAlignment="1">
      <alignment vertical="center" wrapText="1"/>
    </xf>
    <xf numFmtId="165" fontId="5" fillId="0" borderId="37" xfId="0" applyNumberFormat="1" applyFont="1" applyBorder="1"/>
    <xf numFmtId="1" fontId="5" fillId="0" borderId="1" xfId="0" applyNumberFormat="1" applyFont="1" applyBorder="1" applyAlignment="1">
      <alignment horizontal="center" wrapText="1"/>
    </xf>
    <xf numFmtId="0" fontId="9" fillId="0" borderId="1" xfId="0" applyFont="1" applyFill="1" applyBorder="1" applyAlignment="1">
      <alignment horizontal="center" wrapText="1"/>
    </xf>
    <xf numFmtId="2" fontId="9" fillId="0" borderId="0" xfId="0" applyNumberFormat="1" applyFont="1" applyFill="1" applyAlignment="1">
      <alignment horizontal="center" wrapText="1"/>
    </xf>
    <xf numFmtId="2" fontId="5" fillId="0" borderId="1" xfId="0" applyNumberFormat="1" applyFont="1" applyBorder="1" applyAlignment="1">
      <alignment horizontal="center" wrapText="1"/>
    </xf>
    <xf numFmtId="0" fontId="9" fillId="0" borderId="0" xfId="0" applyFont="1" applyFill="1" applyBorder="1" applyAlignment="1">
      <alignment horizontal="center" wrapText="1"/>
    </xf>
    <xf numFmtId="0" fontId="5" fillId="6" borderId="0" xfId="0" applyFont="1" applyFill="1" applyAlignment="1">
      <alignment horizontal="left"/>
    </xf>
    <xf numFmtId="0" fontId="5" fillId="0" borderId="0" xfId="0" applyFont="1" applyAlignment="1"/>
    <xf numFmtId="0" fontId="5" fillId="9" borderId="0" xfId="0" applyFont="1" applyFill="1" applyAlignment="1" applyProtection="1">
      <alignment horizontal="center" shrinkToFit="1"/>
      <protection locked="0"/>
    </xf>
    <xf numFmtId="0" fontId="5" fillId="9" borderId="8" xfId="0" applyFont="1" applyFill="1" applyBorder="1" applyAlignment="1" applyProtection="1">
      <alignment horizontal="center" shrinkToFit="1"/>
      <protection locked="0"/>
    </xf>
    <xf numFmtId="0" fontId="5" fillId="9" borderId="9" xfId="0" applyFont="1" applyFill="1" applyBorder="1" applyAlignment="1" applyProtection="1">
      <alignment horizontal="center" shrinkToFit="1"/>
      <protection locked="0"/>
    </xf>
    <xf numFmtId="0" fontId="16" fillId="0" borderId="0" xfId="0" applyFont="1" applyAlignment="1">
      <alignment horizontal="center"/>
    </xf>
    <xf numFmtId="166" fontId="16" fillId="0" borderId="0" xfId="0" applyNumberFormat="1" applyFont="1" applyAlignment="1">
      <alignment horizontal="center"/>
    </xf>
    <xf numFmtId="167" fontId="14" fillId="0" borderId="12" xfId="0" applyNumberFormat="1" applyFont="1" applyBorder="1" applyAlignment="1">
      <alignment horizontal="center"/>
    </xf>
    <xf numFmtId="167" fontId="14" fillId="0" borderId="0" xfId="0" applyNumberFormat="1" applyFont="1" applyBorder="1" applyAlignment="1">
      <alignment horizontal="center"/>
    </xf>
    <xf numFmtId="167" fontId="16" fillId="0" borderId="0" xfId="0" applyNumberFormat="1" applyFont="1" applyAlignment="1">
      <alignment horizontal="center"/>
    </xf>
    <xf numFmtId="168" fontId="16" fillId="0" borderId="0" xfId="0" applyNumberFormat="1" applyFont="1" applyAlignment="1">
      <alignment horizontal="center"/>
    </xf>
    <xf numFmtId="0" fontId="13" fillId="0" borderId="0" xfId="0" applyNumberFormat="1" applyFont="1" applyAlignment="1">
      <alignment horizontal="center" vertical="center"/>
    </xf>
    <xf numFmtId="0" fontId="5" fillId="0" borderId="40" xfId="0" applyFont="1" applyBorder="1" applyAlignment="1">
      <alignment horizontal="center"/>
    </xf>
    <xf numFmtId="0" fontId="5" fillId="0" borderId="25" xfId="0" applyFont="1" applyBorder="1" applyAlignment="1">
      <alignment horizontal="left"/>
    </xf>
    <xf numFmtId="0" fontId="0" fillId="0" borderId="0" xfId="0" applyBorder="1"/>
    <xf numFmtId="0" fontId="36" fillId="0" borderId="42" xfId="3" applyBorder="1" applyAlignment="1">
      <alignment horizontal="center"/>
    </xf>
    <xf numFmtId="0" fontId="36" fillId="0" borderId="40" xfId="3" applyBorder="1" applyAlignment="1">
      <alignment horizontal="center"/>
    </xf>
    <xf numFmtId="0" fontId="36" fillId="0" borderId="41" xfId="3" applyBorder="1" applyAlignment="1">
      <alignment horizontal="center"/>
    </xf>
    <xf numFmtId="0" fontId="5" fillId="10" borderId="0" xfId="0" applyFont="1" applyFill="1" applyAlignment="1">
      <alignment horizontal="left"/>
    </xf>
    <xf numFmtId="0" fontId="5" fillId="10" borderId="0" xfId="0" applyFont="1" applyFill="1"/>
    <xf numFmtId="0" fontId="5" fillId="10" borderId="0" xfId="0" applyFont="1" applyFill="1" applyProtection="1"/>
    <xf numFmtId="0" fontId="5" fillId="11" borderId="0" xfId="0" applyFont="1" applyFill="1"/>
    <xf numFmtId="0" fontId="33" fillId="11" borderId="0" xfId="0" applyFont="1" applyFill="1" applyProtection="1"/>
    <xf numFmtId="0" fontId="5" fillId="2" borderId="1" xfId="0" applyFont="1" applyFill="1" applyBorder="1" applyAlignment="1">
      <alignment horizontal="center"/>
    </xf>
    <xf numFmtId="0" fontId="5" fillId="2" borderId="1" xfId="0" applyFont="1" applyFill="1" applyBorder="1"/>
    <xf numFmtId="2" fontId="5" fillId="2" borderId="1" xfId="0" applyNumberFormat="1" applyFont="1" applyFill="1" applyBorder="1" applyAlignment="1">
      <alignment horizontal="center"/>
    </xf>
    <xf numFmtId="2" fontId="5" fillId="9" borderId="0" xfId="1" applyNumberFormat="1" applyFont="1" applyFill="1" applyBorder="1" applyAlignment="1" applyProtection="1">
      <alignment horizontal="center"/>
      <protection locked="0"/>
    </xf>
    <xf numFmtId="0" fontId="5" fillId="2" borderId="1" xfId="0" applyFont="1" applyFill="1" applyBorder="1" applyAlignment="1" applyProtection="1">
      <alignment horizontal="center"/>
    </xf>
    <xf numFmtId="0" fontId="5" fillId="0" borderId="0" xfId="0" applyFont="1" applyAlignment="1" applyProtection="1">
      <alignment horizontal="center"/>
    </xf>
    <xf numFmtId="0" fontId="5" fillId="9" borderId="0" xfId="0" applyFont="1" applyFill="1" applyAlignment="1" applyProtection="1">
      <alignment horizontal="center"/>
    </xf>
    <xf numFmtId="2" fontId="5" fillId="9" borderId="0" xfId="0" applyNumberFormat="1" applyFont="1" applyFill="1" applyAlignment="1" applyProtection="1">
      <alignment horizontal="center"/>
    </xf>
    <xf numFmtId="1" fontId="5" fillId="9" borderId="0" xfId="0" applyNumberFormat="1" applyFont="1" applyFill="1" applyAlignment="1" applyProtection="1">
      <alignment horizontal="center"/>
    </xf>
    <xf numFmtId="0" fontId="19" fillId="7" borderId="0" xfId="0" applyFont="1" applyFill="1" applyBorder="1" applyAlignment="1" applyProtection="1">
      <alignment horizontal="center"/>
      <protection locked="0"/>
    </xf>
    <xf numFmtId="0" fontId="19" fillId="7" borderId="9" xfId="0" applyFont="1" applyFill="1" applyBorder="1" applyAlignment="1" applyProtection="1">
      <alignment horizontal="center"/>
      <protection locked="0"/>
    </xf>
    <xf numFmtId="165" fontId="5" fillId="9" borderId="0" xfId="0" applyNumberFormat="1" applyFont="1" applyFill="1" applyBorder="1" applyAlignment="1" applyProtection="1">
      <alignment horizontal="center"/>
      <protection locked="0"/>
    </xf>
    <xf numFmtId="165" fontId="5" fillId="9" borderId="18" xfId="0" applyNumberFormat="1" applyFont="1" applyFill="1" applyBorder="1" applyAlignment="1" applyProtection="1">
      <alignment horizontal="center"/>
      <protection locked="0"/>
    </xf>
    <xf numFmtId="165" fontId="5" fillId="9" borderId="11" xfId="0" applyNumberFormat="1" applyFont="1" applyFill="1" applyBorder="1" applyAlignment="1" applyProtection="1">
      <alignment horizontal="center"/>
      <protection locked="0"/>
    </xf>
    <xf numFmtId="165" fontId="5" fillId="9" borderId="19" xfId="0" applyNumberFormat="1" applyFont="1" applyFill="1" applyBorder="1" applyAlignment="1" applyProtection="1">
      <alignment horizontal="center"/>
      <protection locked="0"/>
    </xf>
    <xf numFmtId="0" fontId="5" fillId="2" borderId="0" xfId="0" applyFont="1" applyFill="1" applyProtection="1">
      <protection locked="0"/>
    </xf>
    <xf numFmtId="0" fontId="5" fillId="0" borderId="3"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3" xfId="0" applyFont="1" applyBorder="1" applyAlignment="1" applyProtection="1">
      <alignment horizontal="center"/>
      <protection locked="0"/>
    </xf>
    <xf numFmtId="0" fontId="5" fillId="2" borderId="1" xfId="0" applyFont="1" applyFill="1" applyBorder="1" applyProtection="1">
      <protection locked="0"/>
    </xf>
    <xf numFmtId="0" fontId="5" fillId="2" borderId="1" xfId="0" applyFont="1" applyFill="1" applyBorder="1" applyAlignment="1" applyProtection="1">
      <alignment horizontal="right"/>
      <protection locked="0"/>
    </xf>
    <xf numFmtId="0" fontId="5" fillId="2" borderId="1" xfId="0" applyFont="1" applyFill="1" applyBorder="1" applyAlignment="1" applyProtection="1">
      <alignment horizontal="center"/>
      <protection locked="0"/>
    </xf>
    <xf numFmtId="2" fontId="5" fillId="2" borderId="1" xfId="0" applyNumberFormat="1" applyFont="1" applyFill="1" applyBorder="1" applyAlignment="1" applyProtection="1">
      <alignment horizontal="center"/>
      <protection locked="0"/>
    </xf>
    <xf numFmtId="0" fontId="5" fillId="8" borderId="1" xfId="0" applyFont="1" applyFill="1" applyBorder="1" applyAlignment="1" applyProtection="1">
      <alignment horizontal="center"/>
      <protection locked="0"/>
    </xf>
    <xf numFmtId="2" fontId="5" fillId="0" borderId="12" xfId="0" applyNumberFormat="1" applyFont="1" applyBorder="1" applyProtection="1"/>
    <xf numFmtId="0" fontId="5" fillId="0" borderId="2" xfId="0" applyFont="1" applyBorder="1" applyProtection="1"/>
    <xf numFmtId="0" fontId="5" fillId="0" borderId="12" xfId="0" applyFont="1" applyBorder="1" applyProtection="1"/>
    <xf numFmtId="0" fontId="5" fillId="0" borderId="0" xfId="0" applyFont="1" applyAlignment="1">
      <alignment wrapText="1"/>
    </xf>
    <xf numFmtId="0" fontId="5" fillId="0" borderId="0" xfId="0" applyFont="1" applyAlignment="1"/>
    <xf numFmtId="0" fontId="5" fillId="12" borderId="0" xfId="0" applyFont="1" applyFill="1"/>
    <xf numFmtId="0" fontId="26" fillId="0" borderId="0" xfId="0" applyFont="1" applyFill="1" applyAlignment="1" applyProtection="1">
      <alignment horizontal="center"/>
    </xf>
    <xf numFmtId="0" fontId="37" fillId="6" borderId="0" xfId="0" applyFont="1" applyFill="1" applyAlignment="1">
      <alignment horizontal="left"/>
    </xf>
    <xf numFmtId="2" fontId="25" fillId="0" borderId="0" xfId="0" applyNumberFormat="1" applyFont="1" applyFill="1" applyProtection="1"/>
    <xf numFmtId="2" fontId="16" fillId="0" borderId="0" xfId="0" applyNumberFormat="1" applyFont="1" applyAlignment="1" applyProtection="1">
      <alignment horizontal="center"/>
    </xf>
    <xf numFmtId="2" fontId="16" fillId="0" borderId="0" xfId="1" applyNumberFormat="1" applyFont="1" applyAlignment="1" applyProtection="1">
      <alignment horizontal="center"/>
    </xf>
    <xf numFmtId="167" fontId="14" fillId="0" borderId="5" xfId="1" applyNumberFormat="1" applyFont="1" applyBorder="1" applyProtection="1"/>
    <xf numFmtId="164" fontId="16" fillId="0" borderId="0" xfId="0" applyNumberFormat="1" applyFont="1" applyProtection="1"/>
    <xf numFmtId="165" fontId="14" fillId="0" borderId="5" xfId="1" applyNumberFormat="1" applyFont="1" applyBorder="1" applyProtection="1"/>
    <xf numFmtId="165" fontId="14" fillId="0" borderId="5" xfId="0" applyNumberFormat="1" applyFont="1" applyBorder="1" applyProtection="1"/>
    <xf numFmtId="165" fontId="14" fillId="0" borderId="12" xfId="0" applyNumberFormat="1" applyFont="1" applyBorder="1" applyProtection="1"/>
    <xf numFmtId="0" fontId="22" fillId="6" borderId="0" xfId="0" applyFont="1" applyFill="1" applyAlignment="1">
      <alignment horizontal="center" wrapText="1"/>
    </xf>
    <xf numFmtId="0" fontId="23" fillId="0" borderId="0" xfId="0" applyFont="1" applyAlignment="1">
      <alignment horizontal="center" wrapText="1"/>
    </xf>
    <xf numFmtId="0" fontId="19" fillId="6" borderId="0" xfId="0" applyFont="1" applyFill="1" applyAlignment="1">
      <alignment horizontal="center" wrapText="1"/>
    </xf>
    <xf numFmtId="0" fontId="9" fillId="0" borderId="0" xfId="0" applyFont="1" applyAlignment="1">
      <alignment horizontal="center" wrapText="1"/>
    </xf>
    <xf numFmtId="0" fontId="13" fillId="3" borderId="0" xfId="0" applyFont="1" applyFill="1" applyAlignment="1">
      <alignment vertical="center" wrapText="1"/>
    </xf>
    <xf numFmtId="0" fontId="36" fillId="0" borderId="0" xfId="3"/>
    <xf numFmtId="0" fontId="5" fillId="0" borderId="0" xfId="0" applyFont="1" applyAlignment="1">
      <alignment wrapText="1"/>
    </xf>
    <xf numFmtId="0" fontId="9" fillId="0" borderId="0" xfId="0" applyFont="1" applyFill="1" applyBorder="1" applyAlignment="1">
      <alignment horizontal="right" wrapText="1"/>
    </xf>
    <xf numFmtId="0" fontId="5" fillId="0" borderId="0" xfId="0" applyFont="1" applyAlignment="1"/>
    <xf numFmtId="0" fontId="5" fillId="0" borderId="0" xfId="0" applyFont="1" applyBorder="1" applyAlignment="1">
      <alignment horizontal="right" wrapText="1"/>
    </xf>
    <xf numFmtId="0" fontId="36" fillId="0" borderId="0" xfId="3" applyAlignment="1">
      <alignment horizontal="left"/>
    </xf>
    <xf numFmtId="0" fontId="9" fillId="0" borderId="0" xfId="0" applyFont="1" applyBorder="1" applyAlignment="1">
      <alignment horizontal="right" wrapText="1"/>
    </xf>
    <xf numFmtId="0" fontId="9" fillId="0" borderId="0" xfId="0" applyFont="1" applyFill="1" applyAlignment="1">
      <alignment horizontal="right" wrapText="1"/>
    </xf>
    <xf numFmtId="0" fontId="5" fillId="2" borderId="1" xfId="0" applyFont="1" applyFill="1" applyBorder="1" applyAlignment="1">
      <alignment horizontal="left" wrapText="1"/>
    </xf>
    <xf numFmtId="0" fontId="5" fillId="2" borderId="1" xfId="0" applyFont="1" applyFill="1" applyBorder="1" applyAlignment="1"/>
    <xf numFmtId="0" fontId="12" fillId="0" borderId="24" xfId="0" applyFont="1" applyBorder="1" applyAlignment="1">
      <alignment horizontal="center"/>
    </xf>
    <xf numFmtId="0" fontId="12" fillId="0" borderId="3" xfId="0" applyFont="1" applyBorder="1" applyAlignment="1">
      <alignment horizontal="center"/>
    </xf>
    <xf numFmtId="0" fontId="13" fillId="0" borderId="3" xfId="0" applyFont="1" applyBorder="1" applyAlignment="1">
      <alignment horizontal="center"/>
    </xf>
    <xf numFmtId="0" fontId="5" fillId="0" borderId="3" xfId="0" applyFont="1" applyBorder="1" applyAlignment="1">
      <alignment horizontal="center"/>
    </xf>
    <xf numFmtId="0" fontId="5" fillId="0" borderId="29" xfId="0" applyFont="1" applyBorder="1" applyAlignment="1">
      <alignment horizontal="center"/>
    </xf>
    <xf numFmtId="0" fontId="9" fillId="0" borderId="0" xfId="0" applyFont="1" applyFill="1" applyAlignment="1">
      <alignment horizontal="center" wrapText="1"/>
    </xf>
    <xf numFmtId="0" fontId="5" fillId="0" borderId="1" xfId="0" applyFont="1" applyBorder="1" applyAlignment="1">
      <alignment horizontal="center" wrapText="1"/>
    </xf>
    <xf numFmtId="0" fontId="16" fillId="0" borderId="3" xfId="0" applyFont="1" applyFill="1" applyBorder="1" applyAlignment="1">
      <alignment horizontal="center" wrapText="1"/>
    </xf>
    <xf numFmtId="0" fontId="16" fillId="0" borderId="1" xfId="0" applyFont="1" applyFill="1" applyBorder="1" applyAlignment="1">
      <alignment horizontal="center" wrapText="1"/>
    </xf>
    <xf numFmtId="0" fontId="16" fillId="0" borderId="0" xfId="0" applyFont="1" applyFill="1" applyBorder="1" applyAlignment="1">
      <alignment horizontal="center" wrapText="1"/>
    </xf>
    <xf numFmtId="0" fontId="9" fillId="0" borderId="1" xfId="0" applyFont="1" applyFill="1" applyBorder="1" applyAlignment="1">
      <alignment horizontal="center" wrapText="1"/>
    </xf>
    <xf numFmtId="2" fontId="9" fillId="0" borderId="3" xfId="0" applyNumberFormat="1" applyFont="1" applyFill="1" applyBorder="1" applyAlignment="1">
      <alignment horizontal="center" wrapText="1"/>
    </xf>
    <xf numFmtId="2" fontId="9" fillId="0" borderId="37" xfId="0" applyNumberFormat="1" applyFont="1" applyFill="1" applyBorder="1" applyAlignment="1">
      <alignment horizontal="center" wrapText="1"/>
    </xf>
    <xf numFmtId="0" fontId="9" fillId="0" borderId="3" xfId="0" applyFont="1" applyFill="1" applyBorder="1" applyAlignment="1">
      <alignment horizontal="center" wrapText="1"/>
    </xf>
    <xf numFmtId="0" fontId="5" fillId="0" borderId="1" xfId="0" applyFont="1" applyBorder="1"/>
    <xf numFmtId="0" fontId="5" fillId="0" borderId="1" xfId="0" applyFont="1" applyFill="1" applyBorder="1" applyAlignment="1">
      <alignment horizontal="center" wrapText="1"/>
    </xf>
    <xf numFmtId="0" fontId="5" fillId="0" borderId="3" xfId="0" applyFont="1" applyFill="1" applyBorder="1" applyAlignment="1">
      <alignment horizontal="center" wrapText="1"/>
    </xf>
    <xf numFmtId="0" fontId="9" fillId="2" borderId="1" xfId="0" applyFont="1" applyFill="1" applyBorder="1" applyAlignment="1">
      <alignment horizontal="center"/>
    </xf>
    <xf numFmtId="0" fontId="5" fillId="0" borderId="1" xfId="0" applyFont="1" applyBorder="1" applyAlignment="1"/>
    <xf numFmtId="0" fontId="5" fillId="0" borderId="3" xfId="0" applyFont="1" applyBorder="1" applyAlignment="1">
      <alignment horizontal="center" wrapText="1"/>
    </xf>
    <xf numFmtId="0" fontId="5" fillId="2" borderId="1" xfId="0" applyFont="1" applyFill="1" applyBorder="1" applyAlignment="1">
      <alignment horizontal="center"/>
    </xf>
    <xf numFmtId="0" fontId="9" fillId="8" borderId="1" xfId="0" applyFont="1" applyFill="1" applyBorder="1" applyAlignment="1">
      <alignment horizontal="center"/>
    </xf>
    <xf numFmtId="0" fontId="0" fillId="8" borderId="1" xfId="0" applyFont="1" applyFill="1" applyBorder="1" applyAlignment="1">
      <alignment horizontal="center"/>
    </xf>
    <xf numFmtId="0" fontId="0" fillId="8" borderId="37" xfId="0" applyFont="1" applyFill="1" applyBorder="1" applyAlignment="1">
      <alignment horizontal="center"/>
    </xf>
    <xf numFmtId="0" fontId="18" fillId="0" borderId="32" xfId="0" applyFont="1" applyBorder="1" applyAlignment="1" applyProtection="1">
      <alignment horizontal="center"/>
    </xf>
    <xf numFmtId="0" fontId="5" fillId="0" borderId="34" xfId="0" applyFont="1" applyBorder="1" applyAlignment="1">
      <alignment horizontal="center"/>
    </xf>
    <xf numFmtId="0" fontId="5" fillId="8" borderId="1" xfId="0" applyFont="1" applyFill="1" applyBorder="1"/>
    <xf numFmtId="0" fontId="5" fillId="8" borderId="38" xfId="0" applyFont="1" applyFill="1" applyBorder="1" applyAlignment="1">
      <alignment horizontal="center"/>
    </xf>
    <xf numFmtId="0" fontId="5" fillId="8" borderId="39" xfId="0" applyFont="1" applyFill="1" applyBorder="1" applyAlignment="1">
      <alignment horizontal="center"/>
    </xf>
    <xf numFmtId="0" fontId="5" fillId="2" borderId="32" xfId="0" applyFont="1" applyFill="1" applyBorder="1" applyAlignment="1">
      <alignment horizontal="center" wrapText="1"/>
    </xf>
    <xf numFmtId="0" fontId="5" fillId="2" borderId="33" xfId="0" applyFont="1" applyFill="1" applyBorder="1" applyAlignment="1">
      <alignment horizontal="center" wrapText="1"/>
    </xf>
    <xf numFmtId="0" fontId="5" fillId="2" borderId="35" xfId="0" applyFont="1" applyFill="1" applyBorder="1" applyAlignment="1">
      <alignment horizontal="center" wrapText="1"/>
    </xf>
    <xf numFmtId="0" fontId="5" fillId="2" borderId="37" xfId="0" applyFont="1" applyFill="1" applyBorder="1" applyAlignment="1">
      <alignment horizontal="center" wrapText="1"/>
    </xf>
    <xf numFmtId="0" fontId="5" fillId="8" borderId="0" xfId="0" applyFont="1" applyFill="1" applyAlignment="1"/>
    <xf numFmtId="0" fontId="0" fillId="0" borderId="0" xfId="0" applyAlignment="1"/>
    <xf numFmtId="0" fontId="5" fillId="2" borderId="1" xfId="0" applyFont="1" applyFill="1" applyBorder="1"/>
    <xf numFmtId="2" fontId="9" fillId="8" borderId="1" xfId="0" applyNumberFormat="1" applyFont="1" applyFill="1" applyBorder="1" applyAlignment="1">
      <alignment horizontal="center"/>
    </xf>
    <xf numFmtId="2" fontId="0" fillId="8" borderId="1" xfId="0" applyNumberFormat="1" applyFont="1" applyFill="1" applyBorder="1" applyAlignment="1">
      <alignment horizontal="center"/>
    </xf>
    <xf numFmtId="2" fontId="0" fillId="8" borderId="37" xfId="0" applyNumberFormat="1" applyFont="1" applyFill="1" applyBorder="1" applyAlignment="1">
      <alignment horizontal="center"/>
    </xf>
    <xf numFmtId="0" fontId="9" fillId="0" borderId="37" xfId="0" applyFont="1" applyFill="1" applyBorder="1" applyAlignment="1">
      <alignment horizontal="center" wrapText="1"/>
    </xf>
    <xf numFmtId="0" fontId="9" fillId="0" borderId="0" xfId="0" applyFont="1" applyFill="1" applyBorder="1" applyAlignment="1">
      <alignment horizontal="center" wrapText="1"/>
    </xf>
    <xf numFmtId="2" fontId="9" fillId="2" borderId="1" xfId="0" applyNumberFormat="1" applyFont="1" applyFill="1" applyBorder="1" applyAlignment="1">
      <alignment horizontal="center"/>
    </xf>
    <xf numFmtId="2" fontId="5" fillId="0" borderId="1" xfId="0" applyNumberFormat="1" applyFont="1" applyBorder="1" applyAlignment="1"/>
    <xf numFmtId="2" fontId="9" fillId="0" borderId="1" xfId="0" applyNumberFormat="1" applyFont="1" applyFill="1" applyBorder="1" applyAlignment="1">
      <alignment horizontal="center" wrapText="1"/>
    </xf>
    <xf numFmtId="2" fontId="5" fillId="0" borderId="3" xfId="0" applyNumberFormat="1" applyFont="1" applyBorder="1" applyAlignment="1">
      <alignment horizontal="center" wrapText="1"/>
    </xf>
    <xf numFmtId="2" fontId="5" fillId="0" borderId="1" xfId="0" applyNumberFormat="1" applyFont="1" applyBorder="1" applyAlignment="1">
      <alignment horizontal="center" wrapText="1"/>
    </xf>
    <xf numFmtId="2" fontId="9" fillId="7" borderId="3" xfId="0" applyNumberFormat="1" applyFont="1" applyFill="1" applyBorder="1" applyAlignment="1">
      <alignment horizontal="center" wrapText="1"/>
    </xf>
    <xf numFmtId="2" fontId="9" fillId="7" borderId="1" xfId="0" applyNumberFormat="1" applyFont="1" applyFill="1" applyBorder="1" applyAlignment="1">
      <alignment horizontal="center" wrapText="1"/>
    </xf>
    <xf numFmtId="2" fontId="9" fillId="0" borderId="0" xfId="0" applyNumberFormat="1" applyFont="1" applyFill="1" applyAlignment="1">
      <alignment horizontal="center" wrapText="1"/>
    </xf>
    <xf numFmtId="2" fontId="5" fillId="0" borderId="1" xfId="0" applyNumberFormat="1" applyFont="1" applyFill="1" applyBorder="1" applyAlignment="1">
      <alignment horizontal="center" wrapText="1"/>
    </xf>
    <xf numFmtId="2" fontId="5" fillId="2" borderId="1" xfId="0" applyNumberFormat="1" applyFont="1" applyFill="1" applyBorder="1" applyAlignment="1">
      <alignment horizontal="center"/>
    </xf>
    <xf numFmtId="2" fontId="5" fillId="0" borderId="3" xfId="0" applyNumberFormat="1" applyFont="1" applyBorder="1" applyAlignment="1">
      <alignment horizontal="center"/>
    </xf>
    <xf numFmtId="2" fontId="17" fillId="2" borderId="1" xfId="0" applyNumberFormat="1" applyFont="1" applyFill="1" applyBorder="1" applyAlignment="1">
      <alignment horizontal="center"/>
    </xf>
    <xf numFmtId="2" fontId="5" fillId="0" borderId="37" xfId="0" applyNumberFormat="1" applyFont="1" applyBorder="1" applyAlignment="1">
      <alignment horizontal="center" wrapText="1"/>
    </xf>
    <xf numFmtId="0" fontId="18" fillId="7" borderId="0" xfId="0" applyFont="1" applyFill="1" applyAlignment="1">
      <alignment horizontal="center"/>
    </xf>
    <xf numFmtId="0" fontId="19" fillId="8" borderId="37" xfId="0" applyFont="1" applyFill="1" applyBorder="1" applyAlignment="1">
      <alignment horizontal="center"/>
    </xf>
    <xf numFmtId="0" fontId="0" fillId="0" borderId="37" xfId="0" applyBorder="1" applyAlignment="1">
      <alignment horizontal="center"/>
    </xf>
    <xf numFmtId="0" fontId="19" fillId="8" borderId="3" xfId="0" applyFont="1" applyFill="1" applyBorder="1" applyAlignment="1">
      <alignment horizontal="center" wrapText="1"/>
    </xf>
    <xf numFmtId="0" fontId="19" fillId="8" borderId="17" xfId="0" applyFont="1" applyFill="1" applyBorder="1" applyAlignment="1">
      <alignment horizontal="center" wrapText="1"/>
    </xf>
    <xf numFmtId="0" fontId="19" fillId="8" borderId="0" xfId="0" applyFont="1" applyFill="1" applyAlignment="1">
      <alignment horizontal="center" wrapText="1"/>
    </xf>
    <xf numFmtId="0" fontId="9" fillId="8" borderId="17" xfId="0" applyFont="1" applyFill="1" applyBorder="1" applyAlignment="1">
      <alignment horizontal="center" wrapText="1"/>
    </xf>
    <xf numFmtId="0" fontId="5" fillId="2" borderId="5" xfId="0" applyFont="1" applyFill="1" applyBorder="1" applyAlignment="1" applyProtection="1">
      <alignment horizontal="center" wrapText="1"/>
    </xf>
    <xf numFmtId="0" fontId="5" fillId="2" borderId="2" xfId="0" applyFont="1" applyFill="1" applyBorder="1" applyAlignment="1" applyProtection="1">
      <alignment horizontal="center" wrapText="1"/>
    </xf>
    <xf numFmtId="0" fontId="5" fillId="4" borderId="5" xfId="0" applyFont="1" applyFill="1" applyBorder="1" applyAlignment="1" applyProtection="1">
      <alignment horizontal="center" wrapText="1"/>
    </xf>
    <xf numFmtId="0" fontId="5" fillId="4" borderId="7" xfId="0" applyFont="1" applyFill="1" applyBorder="1" applyAlignment="1" applyProtection="1">
      <alignment horizontal="center" wrapText="1"/>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33</xdr:col>
      <xdr:colOff>205220</xdr:colOff>
      <xdr:row>8</xdr:row>
      <xdr:rowOff>15875</xdr:rowOff>
    </xdr:from>
    <xdr:to>
      <xdr:col>34</xdr:col>
      <xdr:colOff>233795</xdr:colOff>
      <xdr:row>11</xdr:row>
      <xdr:rowOff>429491</xdr:rowOff>
    </xdr:to>
    <xdr:sp macro="" textlink="">
      <xdr:nvSpPr>
        <xdr:cNvPr id="3110" name="Text Box 38" hidden="1">
          <a:extLst>
            <a:ext uri="{FF2B5EF4-FFF2-40B4-BE49-F238E27FC236}">
              <a16:creationId xmlns:a16="http://schemas.microsoft.com/office/drawing/2014/main" id="{00000000-0008-0000-0400-0000260C0000}"/>
            </a:ext>
          </a:extLst>
        </xdr:cNvPr>
        <xdr:cNvSpPr txBox="1">
          <a:spLocks noChangeArrowheads="1"/>
        </xdr:cNvSpPr>
      </xdr:nvSpPr>
      <xdr:spPr bwMode="auto">
        <a:xfrm>
          <a:off x="22774275" y="1905000"/>
          <a:ext cx="1323975" cy="99060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808080"/>
          </a:outerShdw>
        </a:effectLst>
        <a:extLst>
          <a:ext uri="{53640926-AAD7-44d8-BBD7-CCE9431645EC}">
            <a14:shadowObscured xmlns=""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tabSelected="1" zoomScale="107" zoomScaleNormal="107" workbookViewId="0">
      <selection activeCell="D10" sqref="D10"/>
    </sheetView>
  </sheetViews>
  <sheetFormatPr baseColWidth="10" defaultColWidth="11" defaultRowHeight="16" x14ac:dyDescent="0.2"/>
  <cols>
    <col min="1" max="1" width="2.5" style="1" customWidth="1"/>
    <col min="2" max="6" width="13.83203125" style="1" customWidth="1"/>
    <col min="7" max="7" width="2.5" style="1" customWidth="1"/>
    <col min="8" max="16384" width="11" style="1"/>
  </cols>
  <sheetData>
    <row r="1" spans="1:8" x14ac:dyDescent="0.2">
      <c r="A1" s="216"/>
      <c r="B1" s="216"/>
      <c r="C1" s="216"/>
      <c r="D1" s="216"/>
      <c r="E1" s="216"/>
      <c r="F1" s="216"/>
      <c r="G1" s="216"/>
    </row>
    <row r="2" spans="1:8" x14ac:dyDescent="0.2">
      <c r="A2" s="216"/>
      <c r="B2" s="217"/>
      <c r="C2" s="217"/>
      <c r="D2" s="217"/>
      <c r="E2" s="217"/>
      <c r="F2" s="217"/>
      <c r="G2" s="216"/>
    </row>
    <row r="3" spans="1:8" x14ac:dyDescent="0.2">
      <c r="A3" s="216"/>
      <c r="B3" s="217"/>
      <c r="C3" s="217"/>
      <c r="D3" s="217"/>
      <c r="E3" s="217"/>
      <c r="F3" s="217"/>
      <c r="G3" s="216"/>
    </row>
    <row r="4" spans="1:8" x14ac:dyDescent="0.2">
      <c r="A4" s="216"/>
      <c r="B4" s="217"/>
      <c r="C4" s="217"/>
      <c r="D4" s="217"/>
      <c r="E4" s="217"/>
      <c r="F4" s="217"/>
      <c r="G4" s="216"/>
    </row>
    <row r="5" spans="1:8" ht="25" x14ac:dyDescent="0.25">
      <c r="A5" s="216"/>
      <c r="B5" s="480" t="s">
        <v>475</v>
      </c>
      <c r="C5" s="481"/>
      <c r="D5" s="481"/>
      <c r="E5" s="481"/>
      <c r="F5" s="481"/>
      <c r="G5" s="216"/>
      <c r="H5" s="409"/>
    </row>
    <row r="6" spans="1:8" x14ac:dyDescent="0.2">
      <c r="A6" s="216"/>
      <c r="B6" s="482"/>
      <c r="C6" s="483"/>
      <c r="D6" s="483"/>
      <c r="E6" s="483"/>
      <c r="F6" s="483"/>
      <c r="G6" s="216"/>
    </row>
    <row r="7" spans="1:8" x14ac:dyDescent="0.2">
      <c r="A7" s="216"/>
      <c r="B7" s="482" t="s">
        <v>476</v>
      </c>
      <c r="C7" s="483"/>
      <c r="D7" s="483"/>
      <c r="E7" s="483"/>
      <c r="F7" s="483"/>
      <c r="G7" s="216"/>
    </row>
    <row r="8" spans="1:8" x14ac:dyDescent="0.2">
      <c r="A8" s="216"/>
      <c r="B8" s="217"/>
      <c r="C8" s="217"/>
      <c r="D8" s="417" t="s">
        <v>368</v>
      </c>
      <c r="E8" s="417"/>
      <c r="F8" s="217"/>
      <c r="G8" s="216"/>
    </row>
    <row r="9" spans="1:8" s="251" customFormat="1" x14ac:dyDescent="0.2">
      <c r="A9" s="216"/>
      <c r="B9" s="217"/>
      <c r="C9" s="217"/>
      <c r="D9" s="471">
        <v>2020</v>
      </c>
      <c r="E9" s="417"/>
      <c r="F9" s="217"/>
      <c r="G9" s="216"/>
    </row>
    <row r="10" spans="1:8" s="251" customFormat="1" x14ac:dyDescent="0.2">
      <c r="A10" s="216"/>
      <c r="B10" s="217"/>
      <c r="C10" s="217"/>
      <c r="D10" s="417"/>
      <c r="E10" s="417"/>
      <c r="F10" s="217"/>
      <c r="G10" s="216"/>
    </row>
    <row r="11" spans="1:8" x14ac:dyDescent="0.2">
      <c r="A11" s="216"/>
      <c r="B11" s="217"/>
      <c r="C11" s="217"/>
      <c r="D11" s="347" t="s">
        <v>329</v>
      </c>
      <c r="E11" s="217"/>
      <c r="F11" s="217"/>
      <c r="G11" s="216"/>
    </row>
    <row r="12" spans="1:8" x14ac:dyDescent="0.2">
      <c r="A12" s="216"/>
      <c r="B12" s="217"/>
      <c r="C12" s="217"/>
      <c r="D12" s="347" t="s">
        <v>331</v>
      </c>
      <c r="E12" s="217"/>
      <c r="F12" s="217"/>
      <c r="G12" s="216"/>
    </row>
    <row r="13" spans="1:8" x14ac:dyDescent="0.2">
      <c r="A13" s="216"/>
      <c r="B13" s="217"/>
      <c r="C13" s="217"/>
      <c r="D13" s="217"/>
      <c r="E13" s="217"/>
      <c r="F13" s="217"/>
      <c r="G13" s="216"/>
    </row>
    <row r="14" spans="1:8" x14ac:dyDescent="0.2">
      <c r="A14" s="216"/>
      <c r="B14" s="217"/>
      <c r="C14" s="217"/>
      <c r="D14" s="217"/>
      <c r="E14" s="217"/>
      <c r="F14" s="217"/>
      <c r="G14" s="216"/>
    </row>
    <row r="15" spans="1:8" x14ac:dyDescent="0.2">
      <c r="A15" s="216"/>
      <c r="B15" s="217"/>
      <c r="C15" s="217"/>
      <c r="D15" s="217"/>
      <c r="E15" s="217"/>
      <c r="F15" s="217"/>
      <c r="G15" s="216"/>
    </row>
    <row r="16" spans="1:8" x14ac:dyDescent="0.2">
      <c r="A16" s="216"/>
      <c r="B16" s="216"/>
      <c r="C16" s="216"/>
      <c r="D16" s="216"/>
      <c r="E16" s="216"/>
      <c r="F16" s="216"/>
      <c r="G16" s="216"/>
    </row>
    <row r="17" spans="1:7" x14ac:dyDescent="0.2">
      <c r="A17" s="216"/>
      <c r="B17" s="484" t="s">
        <v>477</v>
      </c>
      <c r="C17" s="484"/>
      <c r="D17" s="484"/>
      <c r="E17" s="484"/>
      <c r="F17" s="484"/>
      <c r="G17" s="216"/>
    </row>
    <row r="18" spans="1:7" x14ac:dyDescent="0.2">
      <c r="A18" s="216"/>
      <c r="B18" s="484"/>
      <c r="C18" s="484"/>
      <c r="D18" s="484"/>
      <c r="E18" s="484"/>
      <c r="F18" s="484"/>
      <c r="G18" s="216"/>
    </row>
    <row r="19" spans="1:7" x14ac:dyDescent="0.2">
      <c r="A19" s="216"/>
      <c r="B19" s="484"/>
      <c r="C19" s="484"/>
      <c r="D19" s="484"/>
      <c r="E19" s="484"/>
      <c r="F19" s="484"/>
      <c r="G19" s="216"/>
    </row>
    <row r="20" spans="1:7" x14ac:dyDescent="0.2">
      <c r="A20" s="216"/>
      <c r="B20" s="484"/>
      <c r="C20" s="484"/>
      <c r="D20" s="484"/>
      <c r="E20" s="484"/>
      <c r="F20" s="484"/>
      <c r="G20" s="216"/>
    </row>
    <row r="21" spans="1:7" x14ac:dyDescent="0.2">
      <c r="A21" s="216"/>
      <c r="B21" s="484"/>
      <c r="C21" s="484"/>
      <c r="D21" s="484"/>
      <c r="E21" s="484"/>
      <c r="F21" s="484"/>
      <c r="G21" s="216"/>
    </row>
    <row r="22" spans="1:7" x14ac:dyDescent="0.2">
      <c r="A22" s="216"/>
      <c r="B22" s="484"/>
      <c r="C22" s="484"/>
      <c r="D22" s="484"/>
      <c r="E22" s="484"/>
      <c r="F22" s="484"/>
      <c r="G22" s="216"/>
    </row>
    <row r="23" spans="1:7" x14ac:dyDescent="0.2">
      <c r="A23" s="216"/>
      <c r="B23" s="484"/>
      <c r="C23" s="484"/>
      <c r="D23" s="484"/>
      <c r="E23" s="484"/>
      <c r="F23" s="484"/>
      <c r="G23" s="216"/>
    </row>
    <row r="24" spans="1:7" x14ac:dyDescent="0.2">
      <c r="A24" s="216"/>
      <c r="B24" s="484"/>
      <c r="C24" s="484"/>
      <c r="D24" s="484"/>
      <c r="E24" s="484"/>
      <c r="F24" s="484"/>
      <c r="G24" s="216"/>
    </row>
    <row r="25" spans="1:7" x14ac:dyDescent="0.2">
      <c r="A25" s="216"/>
      <c r="B25" s="484"/>
      <c r="C25" s="484"/>
      <c r="D25" s="484"/>
      <c r="E25" s="484"/>
      <c r="F25" s="484"/>
      <c r="G25" s="216"/>
    </row>
    <row r="26" spans="1:7" x14ac:dyDescent="0.2">
      <c r="A26" s="216"/>
      <c r="B26" s="484"/>
      <c r="C26" s="484"/>
      <c r="D26" s="484"/>
      <c r="E26" s="484"/>
      <c r="F26" s="484"/>
      <c r="G26" s="216"/>
    </row>
    <row r="27" spans="1:7" x14ac:dyDescent="0.2">
      <c r="A27" s="216"/>
      <c r="B27" s="216"/>
      <c r="C27" s="216"/>
      <c r="D27" s="216"/>
      <c r="E27" s="216"/>
      <c r="F27" s="216"/>
      <c r="G27" s="216"/>
    </row>
    <row r="31" spans="1:7" x14ac:dyDescent="0.2">
      <c r="B31" s="1" t="s">
        <v>459</v>
      </c>
    </row>
  </sheetData>
  <mergeCells count="4">
    <mergeCell ref="B5:F5"/>
    <mergeCell ref="B7:F7"/>
    <mergeCell ref="B17:F26"/>
    <mergeCell ref="B6:F6"/>
  </mergeCells>
  <phoneticPr fontId="1" type="noConversion"/>
  <pageMargins left="0.75" right="0.75" top="1" bottom="1" header="0.5" footer="0.5"/>
  <pageSetup orientation="portrait" horizontalDpi="4294967292" verticalDpi="429496729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8"/>
  <sheetViews>
    <sheetView workbookViewId="0">
      <selection activeCell="H29" sqref="H29"/>
    </sheetView>
  </sheetViews>
  <sheetFormatPr baseColWidth="10" defaultColWidth="8.83203125" defaultRowHeight="16" x14ac:dyDescent="0.2"/>
  <cols>
    <col min="1" max="1" width="9.33203125" bestFit="1" customWidth="1"/>
    <col min="2" max="2" width="12.5" bestFit="1" customWidth="1"/>
    <col min="3" max="4" width="49.33203125" style="288" customWidth="1"/>
    <col min="5" max="5" width="9.33203125" bestFit="1" customWidth="1"/>
  </cols>
  <sheetData>
    <row r="1" spans="1:5" x14ac:dyDescent="0.2">
      <c r="A1" t="s">
        <v>382</v>
      </c>
    </row>
    <row r="3" spans="1:5" s="289" customFormat="1" ht="17" x14ac:dyDescent="0.2">
      <c r="A3" s="289" t="s">
        <v>312</v>
      </c>
      <c r="B3" s="289" t="s">
        <v>313</v>
      </c>
      <c r="C3" s="290" t="s">
        <v>314</v>
      </c>
      <c r="D3" s="290" t="s">
        <v>316</v>
      </c>
      <c r="E3" s="289" t="s">
        <v>315</v>
      </c>
    </row>
    <row r="4" spans="1:5" x14ac:dyDescent="0.2">
      <c r="A4" s="287"/>
      <c r="E4" s="287"/>
    </row>
    <row r="5" spans="1:5" x14ac:dyDescent="0.2">
      <c r="A5" s="287"/>
      <c r="E5" s="287"/>
    </row>
    <row r="6" spans="1:5" x14ac:dyDescent="0.2">
      <c r="A6" s="287"/>
      <c r="E6" s="287"/>
    </row>
    <row r="7" spans="1:5" x14ac:dyDescent="0.2">
      <c r="A7" s="287"/>
      <c r="E7" s="287"/>
    </row>
    <row r="8" spans="1:5" x14ac:dyDescent="0.2">
      <c r="A8" s="287"/>
      <c r="C8" s="291"/>
    </row>
    <row r="9" spans="1:5" x14ac:dyDescent="0.2">
      <c r="D9"/>
    </row>
    <row r="10" spans="1:5" x14ac:dyDescent="0.2">
      <c r="A10" s="287"/>
      <c r="D10"/>
    </row>
    <row r="11" spans="1:5" x14ac:dyDescent="0.2">
      <c r="D11" s="410"/>
      <c r="E11" s="287"/>
    </row>
    <row r="12" spans="1:5" x14ac:dyDescent="0.2">
      <c r="D12"/>
    </row>
    <row r="13" spans="1:5" x14ac:dyDescent="0.2">
      <c r="D13" s="410"/>
    </row>
    <row r="14" spans="1:5" x14ac:dyDescent="0.2">
      <c r="D14"/>
    </row>
    <row r="15" spans="1:5" x14ac:dyDescent="0.2">
      <c r="D15" s="410"/>
    </row>
    <row r="16" spans="1:5" x14ac:dyDescent="0.2">
      <c r="D16"/>
    </row>
    <row r="17" spans="4:4" x14ac:dyDescent="0.2">
      <c r="D17"/>
    </row>
    <row r="18" spans="4:4" x14ac:dyDescent="0.2">
      <c r="D18" s="410"/>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60"/>
  <sheetViews>
    <sheetView zoomScale="150" zoomScaleNormal="150" workbookViewId="0">
      <selection sqref="A1:A1048576"/>
    </sheetView>
  </sheetViews>
  <sheetFormatPr baseColWidth="10" defaultColWidth="11" defaultRowHeight="16" x14ac:dyDescent="0.2"/>
  <cols>
    <col min="1" max="1" width="4.33203125" style="1" customWidth="1"/>
    <col min="2" max="2" width="5.1640625" style="1" customWidth="1"/>
    <col min="3" max="8" width="11" style="1" customWidth="1"/>
    <col min="9" max="9" width="9.1640625" style="1" customWidth="1"/>
    <col min="10" max="16384" width="11" style="1"/>
  </cols>
  <sheetData>
    <row r="1" spans="1:8" s="57" customFormat="1" ht="27" customHeight="1" x14ac:dyDescent="0.2">
      <c r="A1" s="56" t="s">
        <v>259</v>
      </c>
    </row>
    <row r="2" spans="1:8" x14ac:dyDescent="0.2">
      <c r="A2" s="58"/>
    </row>
    <row r="3" spans="1:8" s="251" customFormat="1" x14ac:dyDescent="0.2">
      <c r="A3" s="58">
        <v>1</v>
      </c>
      <c r="B3" s="490" t="s">
        <v>171</v>
      </c>
      <c r="C3" s="490"/>
      <c r="D3" s="490"/>
      <c r="E3" s="490"/>
      <c r="F3" s="490"/>
      <c r="G3" s="490"/>
      <c r="H3" s="490"/>
    </row>
    <row r="4" spans="1:8" s="251" customFormat="1" x14ac:dyDescent="0.2">
      <c r="A4" s="58">
        <v>2</v>
      </c>
      <c r="B4" s="490" t="s">
        <v>150</v>
      </c>
      <c r="C4" s="490"/>
      <c r="D4" s="490"/>
      <c r="E4" s="490"/>
      <c r="F4" s="490"/>
      <c r="G4" s="490"/>
      <c r="H4" s="490"/>
    </row>
    <row r="5" spans="1:8" s="251" customFormat="1" x14ac:dyDescent="0.2">
      <c r="A5" s="58">
        <v>3</v>
      </c>
      <c r="B5" s="485" t="s">
        <v>20</v>
      </c>
      <c r="C5" s="485"/>
      <c r="D5" s="485"/>
      <c r="E5" s="485"/>
      <c r="F5" s="485"/>
      <c r="G5" s="485"/>
      <c r="H5" s="485"/>
    </row>
    <row r="6" spans="1:8" s="251" customFormat="1" x14ac:dyDescent="0.2">
      <c r="A6" s="58">
        <v>4</v>
      </c>
      <c r="B6" s="485" t="s">
        <v>276</v>
      </c>
      <c r="C6" s="485"/>
      <c r="D6" s="485"/>
      <c r="E6" s="485"/>
      <c r="F6" s="485"/>
      <c r="G6" s="485"/>
      <c r="H6" s="485"/>
    </row>
    <row r="7" spans="1:8" s="251" customFormat="1" x14ac:dyDescent="0.2">
      <c r="A7" s="58">
        <v>5</v>
      </c>
      <c r="B7" s="485" t="s">
        <v>21</v>
      </c>
      <c r="C7" s="485"/>
      <c r="D7" s="485"/>
      <c r="E7" s="485"/>
      <c r="F7" s="485"/>
      <c r="G7" s="485"/>
      <c r="H7" s="485"/>
    </row>
    <row r="8" spans="1:8" s="251" customFormat="1" x14ac:dyDescent="0.2">
      <c r="A8" s="58">
        <v>6</v>
      </c>
      <c r="B8" s="485" t="s">
        <v>22</v>
      </c>
      <c r="C8" s="485"/>
      <c r="D8" s="485"/>
      <c r="E8" s="485"/>
      <c r="F8" s="485"/>
      <c r="G8" s="485"/>
      <c r="H8" s="485"/>
    </row>
    <row r="9" spans="1:8" s="251" customFormat="1" x14ac:dyDescent="0.2">
      <c r="A9" s="58">
        <v>7</v>
      </c>
      <c r="B9" s="485" t="s">
        <v>70</v>
      </c>
      <c r="C9" s="485"/>
      <c r="D9" s="485"/>
      <c r="E9" s="485"/>
      <c r="F9" s="485"/>
      <c r="G9" s="485"/>
      <c r="H9" s="485"/>
    </row>
    <row r="10" spans="1:8" s="251" customFormat="1" x14ac:dyDescent="0.2">
      <c r="A10" s="58">
        <v>8</v>
      </c>
      <c r="B10" s="485" t="s">
        <v>111</v>
      </c>
      <c r="C10" s="485"/>
      <c r="D10" s="485"/>
      <c r="E10" s="485"/>
      <c r="F10" s="485"/>
      <c r="G10" s="485"/>
      <c r="H10" s="485"/>
    </row>
    <row r="11" spans="1:8" s="251" customFormat="1" x14ac:dyDescent="0.2">
      <c r="A11" s="58">
        <v>9</v>
      </c>
      <c r="B11" s="485" t="s">
        <v>185</v>
      </c>
      <c r="C11" s="485"/>
      <c r="D11" s="485"/>
      <c r="E11" s="485"/>
      <c r="F11" s="485"/>
      <c r="G11" s="485"/>
      <c r="H11" s="485"/>
    </row>
    <row r="12" spans="1:8" s="251" customFormat="1" x14ac:dyDescent="0.2">
      <c r="A12" s="58"/>
    </row>
    <row r="13" spans="1:8" s="251" customFormat="1" x14ac:dyDescent="0.2">
      <c r="A13" s="58"/>
    </row>
    <row r="14" spans="1:8" s="251" customFormat="1" x14ac:dyDescent="0.2">
      <c r="A14" s="58"/>
    </row>
    <row r="15" spans="1:8" s="251" customFormat="1" x14ac:dyDescent="0.2">
      <c r="A15" s="58"/>
    </row>
    <row r="16" spans="1:8" s="251" customFormat="1" x14ac:dyDescent="0.2">
      <c r="A16" s="58"/>
    </row>
    <row r="17" spans="1:9" s="251" customFormat="1" x14ac:dyDescent="0.2">
      <c r="A17" s="58"/>
    </row>
    <row r="18" spans="1:9" s="251" customFormat="1" x14ac:dyDescent="0.2">
      <c r="A18" s="58"/>
    </row>
    <row r="19" spans="1:9" s="251" customFormat="1" x14ac:dyDescent="0.2">
      <c r="A19" s="58"/>
    </row>
    <row r="20" spans="1:9" x14ac:dyDescent="0.2">
      <c r="A20" s="58">
        <v>1</v>
      </c>
      <c r="B20" s="4" t="s">
        <v>171</v>
      </c>
    </row>
    <row r="21" spans="1:9" x14ac:dyDescent="0.2">
      <c r="A21" s="58"/>
    </row>
    <row r="22" spans="1:9" x14ac:dyDescent="0.2">
      <c r="A22" s="58"/>
      <c r="C22" s="1" t="s">
        <v>243</v>
      </c>
    </row>
    <row r="23" spans="1:9" ht="75" customHeight="1" x14ac:dyDescent="0.2">
      <c r="A23" s="58"/>
      <c r="D23" s="486" t="s">
        <v>136</v>
      </c>
      <c r="E23" s="486"/>
      <c r="F23" s="486"/>
      <c r="G23" s="486"/>
      <c r="H23" s="486"/>
      <c r="I23" s="486"/>
    </row>
    <row r="24" spans="1:9" ht="51.75" customHeight="1" x14ac:dyDescent="0.2">
      <c r="A24" s="58"/>
      <c r="D24" s="486" t="s">
        <v>117</v>
      </c>
      <c r="E24" s="486"/>
      <c r="F24" s="486"/>
      <c r="G24" s="486"/>
      <c r="H24" s="486"/>
      <c r="I24" s="486"/>
    </row>
    <row r="25" spans="1:9" ht="65.25" customHeight="1" x14ac:dyDescent="0.2">
      <c r="A25" s="58"/>
      <c r="D25" s="486" t="s">
        <v>256</v>
      </c>
      <c r="E25" s="486"/>
      <c r="F25" s="486"/>
      <c r="G25" s="486"/>
      <c r="H25" s="486"/>
      <c r="I25" s="486"/>
    </row>
    <row r="26" spans="1:9" ht="68" customHeight="1" x14ac:dyDescent="0.2">
      <c r="A26" s="58"/>
      <c r="D26" s="486" t="s">
        <v>223</v>
      </c>
      <c r="E26" s="486"/>
      <c r="F26" s="486"/>
      <c r="G26" s="486"/>
      <c r="H26" s="486"/>
      <c r="I26" s="486"/>
    </row>
    <row r="27" spans="1:9" ht="15" customHeight="1" x14ac:dyDescent="0.2">
      <c r="A27" s="58"/>
    </row>
    <row r="28" spans="1:9" s="251" customFormat="1" ht="15" customHeight="1" x14ac:dyDescent="0.2">
      <c r="A28" s="58"/>
      <c r="B28" s="485" t="s">
        <v>458</v>
      </c>
      <c r="C28" s="485"/>
    </row>
    <row r="29" spans="1:9" s="251" customFormat="1" ht="15" customHeight="1" x14ac:dyDescent="0.2">
      <c r="A29" s="58"/>
    </row>
    <row r="30" spans="1:9" x14ac:dyDescent="0.2">
      <c r="A30" s="58"/>
    </row>
    <row r="31" spans="1:9" x14ac:dyDescent="0.2">
      <c r="A31" s="58">
        <f>1+A20</f>
        <v>2</v>
      </c>
      <c r="B31" s="4" t="s">
        <v>150</v>
      </c>
    </row>
    <row r="32" spans="1:9" x14ac:dyDescent="0.2">
      <c r="A32" s="58"/>
    </row>
    <row r="33" spans="1:9" ht="54" customHeight="1" x14ac:dyDescent="0.2">
      <c r="A33" s="58"/>
      <c r="C33" s="486" t="s">
        <v>369</v>
      </c>
      <c r="D33" s="486"/>
      <c r="E33" s="486"/>
      <c r="F33" s="486"/>
      <c r="G33" s="486"/>
      <c r="H33" s="486"/>
      <c r="I33" s="486"/>
    </row>
    <row r="34" spans="1:9" x14ac:dyDescent="0.2">
      <c r="A34" s="58"/>
    </row>
    <row r="35" spans="1:9" s="251" customFormat="1" x14ac:dyDescent="0.2">
      <c r="A35" s="58"/>
      <c r="B35" s="485" t="s">
        <v>458</v>
      </c>
      <c r="C35" s="485"/>
    </row>
    <row r="36" spans="1:9" s="251" customFormat="1" x14ac:dyDescent="0.2">
      <c r="A36" s="58"/>
    </row>
    <row r="37" spans="1:9" x14ac:dyDescent="0.2">
      <c r="A37" s="58"/>
    </row>
    <row r="38" spans="1:9" x14ac:dyDescent="0.2">
      <c r="A38" s="58">
        <f>1+A31</f>
        <v>3</v>
      </c>
      <c r="B38" s="4" t="s">
        <v>20</v>
      </c>
    </row>
    <row r="39" spans="1:9" x14ac:dyDescent="0.2">
      <c r="A39" s="58"/>
    </row>
    <row r="40" spans="1:9" ht="54" customHeight="1" x14ac:dyDescent="0.2">
      <c r="A40" s="58"/>
      <c r="C40" s="486" t="s">
        <v>151</v>
      </c>
      <c r="D40" s="488"/>
      <c r="E40" s="488"/>
      <c r="F40" s="488"/>
      <c r="G40" s="488"/>
      <c r="H40" s="488"/>
      <c r="I40" s="488"/>
    </row>
    <row r="41" spans="1:9" x14ac:dyDescent="0.2">
      <c r="A41" s="58"/>
      <c r="C41" s="218"/>
      <c r="D41" s="219"/>
      <c r="E41" s="219"/>
      <c r="F41" s="219"/>
      <c r="G41" s="219"/>
      <c r="H41" s="219"/>
      <c r="I41" s="219"/>
    </row>
    <row r="42" spans="1:9" x14ac:dyDescent="0.2">
      <c r="A42" s="58"/>
      <c r="C42" s="1" t="s">
        <v>370</v>
      </c>
    </row>
    <row r="43" spans="1:9" x14ac:dyDescent="0.2">
      <c r="A43" s="58"/>
    </row>
    <row r="44" spans="1:9" x14ac:dyDescent="0.2">
      <c r="A44" s="58"/>
      <c r="C44" s="1" t="s">
        <v>153</v>
      </c>
    </row>
    <row r="45" spans="1:9" x14ac:dyDescent="0.2">
      <c r="A45" s="58"/>
      <c r="D45" s="1" t="s">
        <v>211</v>
      </c>
    </row>
    <row r="46" spans="1:9" x14ac:dyDescent="0.2">
      <c r="A46" s="58"/>
      <c r="D46" s="1" t="s">
        <v>396</v>
      </c>
    </row>
    <row r="47" spans="1:9" x14ac:dyDescent="0.2">
      <c r="A47" s="58"/>
      <c r="D47" s="1" t="s">
        <v>50</v>
      </c>
    </row>
    <row r="48" spans="1:9" x14ac:dyDescent="0.2">
      <c r="A48" s="58"/>
    </row>
    <row r="49" spans="1:4" x14ac:dyDescent="0.2">
      <c r="A49" s="58"/>
      <c r="C49" s="1" t="s">
        <v>199</v>
      </c>
    </row>
    <row r="50" spans="1:4" x14ac:dyDescent="0.2">
      <c r="A50" s="58"/>
      <c r="D50" s="1" t="s">
        <v>395</v>
      </c>
    </row>
    <row r="52" spans="1:4" x14ac:dyDescent="0.2">
      <c r="A52" s="58"/>
    </row>
    <row r="53" spans="1:4" x14ac:dyDescent="0.2">
      <c r="A53" s="58"/>
      <c r="C53" s="1" t="s">
        <v>242</v>
      </c>
    </row>
    <row r="54" spans="1:4" s="251" customFormat="1" x14ac:dyDescent="0.2">
      <c r="A54" s="58"/>
    </row>
    <row r="55" spans="1:4" x14ac:dyDescent="0.2">
      <c r="A55" s="58"/>
      <c r="D55" s="1" t="s">
        <v>77</v>
      </c>
    </row>
    <row r="56" spans="1:4" x14ac:dyDescent="0.2">
      <c r="A56" s="58"/>
      <c r="D56" s="1" t="s">
        <v>229</v>
      </c>
    </row>
    <row r="57" spans="1:4" x14ac:dyDescent="0.2">
      <c r="A57" s="58"/>
      <c r="D57" s="1" t="s">
        <v>274</v>
      </c>
    </row>
    <row r="58" spans="1:4" x14ac:dyDescent="0.2">
      <c r="A58" s="58"/>
      <c r="D58" s="1" t="s">
        <v>275</v>
      </c>
    </row>
    <row r="59" spans="1:4" x14ac:dyDescent="0.2">
      <c r="A59" s="58"/>
    </row>
    <row r="60" spans="1:4" s="251" customFormat="1" x14ac:dyDescent="0.2">
      <c r="A60" s="58"/>
      <c r="B60" s="485" t="s">
        <v>458</v>
      </c>
      <c r="C60" s="485"/>
    </row>
    <row r="61" spans="1:4" s="251" customFormat="1" x14ac:dyDescent="0.2">
      <c r="A61" s="58"/>
    </row>
    <row r="62" spans="1:4" x14ac:dyDescent="0.2">
      <c r="A62" s="58"/>
    </row>
    <row r="63" spans="1:4" x14ac:dyDescent="0.2">
      <c r="A63" s="58">
        <f>1+A38</f>
        <v>4</v>
      </c>
      <c r="B63" s="4" t="s">
        <v>276</v>
      </c>
    </row>
    <row r="64" spans="1:4" x14ac:dyDescent="0.2">
      <c r="A64" s="58"/>
    </row>
    <row r="65" spans="1:9" ht="51" customHeight="1" x14ac:dyDescent="0.2">
      <c r="A65" s="58"/>
      <c r="C65" s="486" t="s">
        <v>277</v>
      </c>
      <c r="D65" s="486"/>
      <c r="E65" s="486"/>
      <c r="F65" s="486"/>
      <c r="G65" s="486"/>
      <c r="H65" s="486"/>
      <c r="I65" s="486"/>
    </row>
    <row r="66" spans="1:9" x14ac:dyDescent="0.2">
      <c r="A66" s="58"/>
    </row>
    <row r="67" spans="1:9" x14ac:dyDescent="0.2">
      <c r="A67" s="58"/>
      <c r="C67" s="1" t="s">
        <v>200</v>
      </c>
    </row>
    <row r="68" spans="1:9" x14ac:dyDescent="0.2">
      <c r="A68" s="58"/>
      <c r="C68" s="1" t="s">
        <v>173</v>
      </c>
    </row>
    <row r="69" spans="1:9" x14ac:dyDescent="0.2">
      <c r="A69" s="58"/>
      <c r="C69" s="1" t="s">
        <v>174</v>
      </c>
    </row>
    <row r="70" spans="1:9" x14ac:dyDescent="0.2">
      <c r="A70" s="58"/>
      <c r="C70" s="1" t="s">
        <v>118</v>
      </c>
    </row>
    <row r="71" spans="1:9" x14ac:dyDescent="0.2">
      <c r="A71" s="58"/>
      <c r="C71" s="1" t="s">
        <v>23</v>
      </c>
    </row>
    <row r="72" spans="1:9" x14ac:dyDescent="0.2">
      <c r="A72" s="58"/>
      <c r="C72" s="1" t="s">
        <v>24</v>
      </c>
    </row>
    <row r="73" spans="1:9" x14ac:dyDescent="0.2">
      <c r="A73" s="58"/>
      <c r="C73" s="1" t="s">
        <v>25</v>
      </c>
    </row>
    <row r="74" spans="1:9" x14ac:dyDescent="0.2">
      <c r="A74" s="58"/>
    </row>
    <row r="75" spans="1:9" s="251" customFormat="1" x14ac:dyDescent="0.2">
      <c r="A75" s="58"/>
      <c r="B75" s="485" t="s">
        <v>458</v>
      </c>
      <c r="C75" s="485"/>
    </row>
    <row r="76" spans="1:9" s="251" customFormat="1" x14ac:dyDescent="0.2">
      <c r="A76" s="58"/>
    </row>
    <row r="77" spans="1:9" x14ac:dyDescent="0.2">
      <c r="A77" s="58"/>
    </row>
    <row r="78" spans="1:9" x14ac:dyDescent="0.2">
      <c r="A78" s="58">
        <f>1+A63</f>
        <v>5</v>
      </c>
      <c r="B78" s="4" t="s">
        <v>21</v>
      </c>
    </row>
    <row r="79" spans="1:9" x14ac:dyDescent="0.2">
      <c r="A79" s="58"/>
    </row>
    <row r="80" spans="1:9" ht="45.75" customHeight="1" x14ac:dyDescent="0.2">
      <c r="A80" s="58"/>
      <c r="C80" s="486" t="s">
        <v>245</v>
      </c>
      <c r="D80" s="486"/>
      <c r="E80" s="486"/>
      <c r="F80" s="486"/>
      <c r="G80" s="486"/>
      <c r="H80" s="486"/>
      <c r="I80" s="486"/>
    </row>
    <row r="81" spans="1:9" ht="118" customHeight="1" x14ac:dyDescent="0.2">
      <c r="A81" s="58"/>
      <c r="C81" s="486" t="s">
        <v>311</v>
      </c>
      <c r="D81" s="486"/>
      <c r="E81" s="486"/>
      <c r="F81" s="486"/>
      <c r="G81" s="486"/>
      <c r="H81" s="486"/>
      <c r="I81" s="486"/>
    </row>
    <row r="82" spans="1:9" s="251" customFormat="1" ht="14" customHeight="1" x14ac:dyDescent="0.2">
      <c r="C82" s="467"/>
      <c r="D82" s="467"/>
      <c r="E82" s="467"/>
      <c r="F82" s="467"/>
      <c r="G82" s="467"/>
      <c r="H82" s="467"/>
      <c r="I82" s="467"/>
    </row>
    <row r="83" spans="1:9" s="251" customFormat="1" ht="14" customHeight="1" x14ac:dyDescent="0.2">
      <c r="A83" s="58"/>
      <c r="B83" s="485" t="s">
        <v>458</v>
      </c>
      <c r="C83" s="485"/>
      <c r="D83" s="467"/>
      <c r="E83" s="467"/>
      <c r="F83" s="467"/>
      <c r="G83" s="467"/>
      <c r="H83" s="467"/>
      <c r="I83" s="467"/>
    </row>
    <row r="84" spans="1:9" s="251" customFormat="1" ht="14" customHeight="1" x14ac:dyDescent="0.2">
      <c r="A84" s="58"/>
      <c r="C84" s="467"/>
      <c r="D84" s="467"/>
      <c r="E84" s="467"/>
      <c r="F84" s="467"/>
      <c r="G84" s="467"/>
      <c r="H84" s="467"/>
      <c r="I84" s="467"/>
    </row>
    <row r="85" spans="1:9" x14ac:dyDescent="0.2">
      <c r="A85" s="58"/>
    </row>
    <row r="86" spans="1:9" ht="15" customHeight="1" x14ac:dyDescent="0.2">
      <c r="A86" s="58">
        <f>1+A78</f>
        <v>6</v>
      </c>
      <c r="B86" s="4" t="s">
        <v>22</v>
      </c>
    </row>
    <row r="87" spans="1:9" x14ac:dyDescent="0.2">
      <c r="A87" s="58"/>
    </row>
    <row r="88" spans="1:9" x14ac:dyDescent="0.2">
      <c r="A88" s="58"/>
      <c r="C88" s="59" t="s">
        <v>109</v>
      </c>
    </row>
    <row r="89" spans="1:9" x14ac:dyDescent="0.2">
      <c r="A89" s="58"/>
      <c r="C89" s="1" t="s">
        <v>124</v>
      </c>
    </row>
    <row r="90" spans="1:9" x14ac:dyDescent="0.2">
      <c r="A90" s="58"/>
      <c r="C90" s="1" t="s">
        <v>371</v>
      </c>
    </row>
    <row r="91" spans="1:9" x14ac:dyDescent="0.2">
      <c r="A91" s="58"/>
      <c r="C91" s="1" t="s">
        <v>397</v>
      </c>
    </row>
    <row r="92" spans="1:9" x14ac:dyDescent="0.2">
      <c r="A92" s="58"/>
    </row>
    <row r="93" spans="1:9" x14ac:dyDescent="0.2">
      <c r="A93" s="58"/>
      <c r="C93" s="59" t="s">
        <v>16</v>
      </c>
    </row>
    <row r="94" spans="1:9" x14ac:dyDescent="0.2">
      <c r="A94" s="58"/>
      <c r="C94" s="1" t="s">
        <v>46</v>
      </c>
    </row>
    <row r="95" spans="1:9" x14ac:dyDescent="0.2">
      <c r="A95" s="58"/>
      <c r="C95" s="1" t="s">
        <v>17</v>
      </c>
    </row>
    <row r="96" spans="1:9" x14ac:dyDescent="0.2">
      <c r="A96" s="58"/>
      <c r="C96" s="1" t="s">
        <v>52</v>
      </c>
    </row>
    <row r="97" spans="1:3" x14ac:dyDescent="0.2">
      <c r="A97" s="58"/>
    </row>
    <row r="98" spans="1:3" x14ac:dyDescent="0.2">
      <c r="A98" s="58"/>
      <c r="C98" s="59" t="s">
        <v>30</v>
      </c>
    </row>
    <row r="99" spans="1:3" x14ac:dyDescent="0.2">
      <c r="A99" s="58"/>
      <c r="C99" s="1" t="s">
        <v>18</v>
      </c>
    </row>
    <row r="100" spans="1:3" x14ac:dyDescent="0.2">
      <c r="A100" s="58"/>
      <c r="C100" s="1" t="s">
        <v>128</v>
      </c>
    </row>
    <row r="101" spans="1:3" x14ac:dyDescent="0.2">
      <c r="A101" s="58"/>
      <c r="C101" s="1" t="s">
        <v>57</v>
      </c>
    </row>
    <row r="102" spans="1:3" x14ac:dyDescent="0.2">
      <c r="A102" s="58"/>
    </row>
    <row r="103" spans="1:3" x14ac:dyDescent="0.2">
      <c r="A103" s="58"/>
      <c r="C103" s="59" t="s">
        <v>372</v>
      </c>
    </row>
    <row r="104" spans="1:3" x14ac:dyDescent="0.2">
      <c r="A104" s="58"/>
      <c r="C104" s="1" t="s">
        <v>32</v>
      </c>
    </row>
    <row r="105" spans="1:3" x14ac:dyDescent="0.2">
      <c r="A105" s="58"/>
    </row>
    <row r="106" spans="1:3" x14ac:dyDescent="0.2">
      <c r="A106" s="58"/>
      <c r="C106" s="59" t="s">
        <v>58</v>
      </c>
    </row>
    <row r="107" spans="1:3" x14ac:dyDescent="0.2">
      <c r="A107" s="58"/>
      <c r="C107" s="1" t="s">
        <v>278</v>
      </c>
    </row>
    <row r="108" spans="1:3" x14ac:dyDescent="0.2">
      <c r="A108" s="58"/>
      <c r="C108" s="1" t="s">
        <v>110</v>
      </c>
    </row>
    <row r="109" spans="1:3" x14ac:dyDescent="0.2">
      <c r="A109" s="58"/>
    </row>
    <row r="110" spans="1:3" x14ac:dyDescent="0.2">
      <c r="A110" s="58"/>
      <c r="C110" s="59" t="s">
        <v>108</v>
      </c>
    </row>
    <row r="111" spans="1:3" x14ac:dyDescent="0.2">
      <c r="A111" s="58"/>
      <c r="C111" s="1" t="s">
        <v>279</v>
      </c>
    </row>
    <row r="112" spans="1:3" x14ac:dyDescent="0.2">
      <c r="A112" s="58"/>
    </row>
    <row r="113" spans="1:9" x14ac:dyDescent="0.2">
      <c r="A113" s="58"/>
      <c r="C113" s="59" t="s">
        <v>59</v>
      </c>
    </row>
    <row r="114" spans="1:9" x14ac:dyDescent="0.2">
      <c r="A114" s="58"/>
      <c r="C114" s="1" t="s">
        <v>177</v>
      </c>
    </row>
    <row r="115" spans="1:9" x14ac:dyDescent="0.2">
      <c r="A115" s="58"/>
      <c r="C115" s="1" t="s">
        <v>280</v>
      </c>
    </row>
    <row r="116" spans="1:9" s="251" customFormat="1" x14ac:dyDescent="0.2">
      <c r="A116" s="58"/>
      <c r="C116" s="251" t="s">
        <v>373</v>
      </c>
    </row>
    <row r="117" spans="1:9" s="251" customFormat="1" x14ac:dyDescent="0.2">
      <c r="A117" s="58"/>
      <c r="C117" s="251" t="s">
        <v>461</v>
      </c>
    </row>
    <row r="118" spans="1:9" s="251" customFormat="1" x14ac:dyDescent="0.2">
      <c r="A118" s="58"/>
    </row>
    <row r="119" spans="1:9" s="251" customFormat="1" x14ac:dyDescent="0.2">
      <c r="A119" s="58"/>
      <c r="B119" s="485" t="s">
        <v>458</v>
      </c>
      <c r="C119" s="485"/>
    </row>
    <row r="120" spans="1:9" s="251" customFormat="1" x14ac:dyDescent="0.2">
      <c r="A120" s="58"/>
    </row>
    <row r="121" spans="1:9" x14ac:dyDescent="0.2">
      <c r="A121" s="58"/>
    </row>
    <row r="122" spans="1:9" x14ac:dyDescent="0.2">
      <c r="A122" s="58">
        <f>1+A86</f>
        <v>7</v>
      </c>
      <c r="B122" s="4" t="s">
        <v>70</v>
      </c>
    </row>
    <row r="123" spans="1:9" ht="30" customHeight="1" x14ac:dyDescent="0.2">
      <c r="A123" s="58"/>
      <c r="B123" s="491" t="s">
        <v>146</v>
      </c>
      <c r="C123" s="488"/>
      <c r="D123" s="486" t="s">
        <v>71</v>
      </c>
      <c r="E123" s="488"/>
      <c r="F123" s="488"/>
      <c r="G123" s="488"/>
      <c r="H123" s="488"/>
      <c r="I123" s="488"/>
    </row>
    <row r="124" spans="1:9" ht="30" customHeight="1" x14ac:dyDescent="0.2">
      <c r="A124" s="58"/>
      <c r="B124" s="489" t="s">
        <v>31</v>
      </c>
      <c r="C124" s="488"/>
      <c r="D124" s="488" t="s">
        <v>9</v>
      </c>
      <c r="E124" s="488"/>
      <c r="F124" s="488"/>
      <c r="G124" s="488"/>
      <c r="H124" s="488"/>
      <c r="I124" s="488"/>
    </row>
    <row r="125" spans="1:9" ht="30" customHeight="1" x14ac:dyDescent="0.2">
      <c r="A125" s="58"/>
      <c r="B125" s="489" t="s">
        <v>75</v>
      </c>
      <c r="C125" s="488"/>
      <c r="D125" s="488" t="s">
        <v>10</v>
      </c>
      <c r="E125" s="488"/>
      <c r="F125" s="488"/>
      <c r="G125" s="488"/>
      <c r="H125" s="488"/>
      <c r="I125" s="488"/>
    </row>
    <row r="126" spans="1:9" ht="30" customHeight="1" x14ac:dyDescent="0.2">
      <c r="A126" s="58"/>
      <c r="B126" s="489" t="s">
        <v>383</v>
      </c>
      <c r="C126" s="488"/>
      <c r="D126" s="488" t="s">
        <v>398</v>
      </c>
      <c r="E126" s="488"/>
      <c r="F126" s="488"/>
      <c r="G126" s="488"/>
      <c r="H126" s="488"/>
      <c r="I126" s="488"/>
    </row>
    <row r="127" spans="1:9" ht="30" customHeight="1" x14ac:dyDescent="0.2">
      <c r="A127" s="58"/>
      <c r="B127" s="489" t="s">
        <v>281</v>
      </c>
      <c r="C127" s="488"/>
      <c r="D127" s="488" t="s">
        <v>282</v>
      </c>
      <c r="E127" s="488"/>
      <c r="F127" s="488"/>
      <c r="G127" s="488"/>
      <c r="H127" s="488"/>
      <c r="I127" s="488"/>
    </row>
    <row r="128" spans="1:9" ht="30" customHeight="1" x14ac:dyDescent="0.2">
      <c r="A128" s="58"/>
      <c r="B128" s="487" t="s">
        <v>11</v>
      </c>
      <c r="C128" s="488"/>
      <c r="D128" s="488" t="s">
        <v>374</v>
      </c>
      <c r="E128" s="488"/>
      <c r="F128" s="488"/>
      <c r="G128" s="488"/>
      <c r="H128" s="488"/>
      <c r="I128" s="488"/>
    </row>
    <row r="129" spans="1:9" ht="30" customHeight="1" x14ac:dyDescent="0.2">
      <c r="A129" s="58"/>
      <c r="B129" s="487" t="s">
        <v>132</v>
      </c>
      <c r="C129" s="488"/>
      <c r="D129" s="488" t="s">
        <v>374</v>
      </c>
      <c r="E129" s="488"/>
      <c r="F129" s="488"/>
      <c r="G129" s="488"/>
      <c r="H129" s="488"/>
      <c r="I129" s="488"/>
    </row>
    <row r="130" spans="1:9" ht="30" customHeight="1" x14ac:dyDescent="0.2">
      <c r="A130" s="58"/>
      <c r="B130" s="487" t="s">
        <v>53</v>
      </c>
      <c r="C130" s="488"/>
      <c r="D130" s="488" t="s">
        <v>375</v>
      </c>
      <c r="E130" s="488"/>
      <c r="F130" s="488"/>
      <c r="G130" s="488"/>
      <c r="H130" s="488"/>
      <c r="I130" s="488"/>
    </row>
    <row r="131" spans="1:9" ht="30" customHeight="1" x14ac:dyDescent="0.2">
      <c r="A131" s="58"/>
      <c r="B131" s="489" t="s">
        <v>62</v>
      </c>
      <c r="C131" s="488"/>
      <c r="D131" s="488" t="s">
        <v>63</v>
      </c>
      <c r="E131" s="488"/>
      <c r="F131" s="488"/>
      <c r="G131" s="488"/>
      <c r="H131" s="488"/>
      <c r="I131" s="488"/>
    </row>
    <row r="132" spans="1:9" ht="30" customHeight="1" x14ac:dyDescent="0.2">
      <c r="A132" s="58"/>
      <c r="B132" s="487" t="s">
        <v>64</v>
      </c>
      <c r="C132" s="488"/>
      <c r="D132" s="486" t="s">
        <v>376</v>
      </c>
      <c r="E132" s="488"/>
      <c r="F132" s="488"/>
      <c r="G132" s="488"/>
      <c r="H132" s="488"/>
      <c r="I132" s="488"/>
    </row>
    <row r="133" spans="1:9" ht="30" customHeight="1" x14ac:dyDescent="0.2">
      <c r="A133" s="58"/>
      <c r="B133" s="487" t="s">
        <v>65</v>
      </c>
      <c r="C133" s="488"/>
      <c r="D133" s="488" t="s">
        <v>66</v>
      </c>
      <c r="E133" s="488"/>
      <c r="F133" s="488"/>
      <c r="G133" s="488"/>
      <c r="H133" s="488"/>
      <c r="I133" s="488"/>
    </row>
    <row r="134" spans="1:9" ht="30" customHeight="1" x14ac:dyDescent="0.2">
      <c r="A134" s="58"/>
      <c r="B134" s="492" t="s">
        <v>49</v>
      </c>
      <c r="C134" s="488"/>
      <c r="D134" s="488" t="s">
        <v>377</v>
      </c>
      <c r="E134" s="488"/>
      <c r="F134" s="488"/>
      <c r="G134" s="488"/>
      <c r="H134" s="488"/>
      <c r="I134" s="488"/>
    </row>
    <row r="135" spans="1:9" ht="30" customHeight="1" x14ac:dyDescent="0.2">
      <c r="A135" s="58"/>
      <c r="B135" s="492" t="s">
        <v>67</v>
      </c>
      <c r="C135" s="488"/>
      <c r="D135" s="488" t="s">
        <v>378</v>
      </c>
      <c r="E135" s="488"/>
      <c r="F135" s="488"/>
      <c r="G135" s="488"/>
      <c r="H135" s="488"/>
      <c r="I135" s="488"/>
    </row>
    <row r="136" spans="1:9" ht="30" customHeight="1" x14ac:dyDescent="0.2">
      <c r="A136" s="58"/>
      <c r="B136" s="492" t="s">
        <v>68</v>
      </c>
      <c r="C136" s="488"/>
      <c r="D136" s="486" t="s">
        <v>60</v>
      </c>
      <c r="E136" s="488"/>
      <c r="F136" s="488"/>
      <c r="G136" s="488"/>
      <c r="H136" s="488"/>
      <c r="I136" s="488"/>
    </row>
    <row r="137" spans="1:9" ht="30" customHeight="1" x14ac:dyDescent="0.2">
      <c r="A137" s="58"/>
      <c r="B137" s="487" t="s">
        <v>61</v>
      </c>
      <c r="C137" s="488"/>
      <c r="D137" s="488" t="s">
        <v>95</v>
      </c>
      <c r="E137" s="488"/>
      <c r="F137" s="488"/>
      <c r="G137" s="488"/>
      <c r="H137" s="488"/>
      <c r="I137" s="488"/>
    </row>
    <row r="138" spans="1:9" ht="45" customHeight="1" x14ac:dyDescent="0.2">
      <c r="A138" s="58"/>
      <c r="B138" s="487" t="s">
        <v>469</v>
      </c>
      <c r="C138" s="488"/>
      <c r="D138" s="486" t="s">
        <v>7</v>
      </c>
      <c r="E138" s="488"/>
      <c r="F138" s="488"/>
      <c r="G138" s="488"/>
      <c r="H138" s="488"/>
      <c r="I138" s="488"/>
    </row>
    <row r="139" spans="1:9" ht="30" customHeight="1" x14ac:dyDescent="0.2">
      <c r="A139" s="58"/>
      <c r="B139" s="487" t="s">
        <v>91</v>
      </c>
      <c r="C139" s="488"/>
      <c r="D139" s="486" t="s">
        <v>69</v>
      </c>
      <c r="E139" s="488"/>
      <c r="F139" s="488"/>
      <c r="G139" s="488"/>
      <c r="H139" s="488"/>
      <c r="I139" s="488"/>
    </row>
    <row r="140" spans="1:9" x14ac:dyDescent="0.2">
      <c r="A140" s="58"/>
    </row>
    <row r="141" spans="1:9" s="251" customFormat="1" x14ac:dyDescent="0.2">
      <c r="A141" s="58"/>
      <c r="B141" s="485" t="s">
        <v>458</v>
      </c>
      <c r="C141" s="485"/>
    </row>
    <row r="142" spans="1:9" s="251" customFormat="1" x14ac:dyDescent="0.2">
      <c r="A142" s="58"/>
    </row>
    <row r="143" spans="1:9" x14ac:dyDescent="0.2">
      <c r="A143" s="58"/>
    </row>
    <row r="144" spans="1:9" x14ac:dyDescent="0.2">
      <c r="A144" s="58">
        <f>A122+1</f>
        <v>8</v>
      </c>
      <c r="B144" s="4" t="s">
        <v>111</v>
      </c>
    </row>
    <row r="145" spans="1:9" x14ac:dyDescent="0.2">
      <c r="A145" s="58"/>
      <c r="B145" s="4"/>
    </row>
    <row r="146" spans="1:9" ht="96.75" customHeight="1" x14ac:dyDescent="0.2">
      <c r="A146" s="58"/>
      <c r="C146" s="486" t="s">
        <v>283</v>
      </c>
      <c r="D146" s="486"/>
      <c r="E146" s="486"/>
      <c r="F146" s="486"/>
      <c r="G146" s="486"/>
      <c r="H146" s="486"/>
      <c r="I146" s="486"/>
    </row>
    <row r="147" spans="1:9" ht="15" customHeight="1" x14ac:dyDescent="0.2">
      <c r="A147" s="58"/>
      <c r="C147" s="488"/>
      <c r="D147" s="488"/>
      <c r="E147" s="488"/>
      <c r="F147" s="488"/>
      <c r="G147" s="488"/>
      <c r="H147" s="488"/>
      <c r="I147" s="488"/>
    </row>
    <row r="148" spans="1:9" s="251" customFormat="1" ht="15" customHeight="1" x14ac:dyDescent="0.2">
      <c r="A148" s="58"/>
      <c r="B148" s="485" t="s">
        <v>458</v>
      </c>
      <c r="C148" s="485"/>
      <c r="D148" s="468"/>
      <c r="E148" s="468"/>
      <c r="F148" s="468"/>
      <c r="G148" s="468"/>
      <c r="H148" s="468"/>
      <c r="I148" s="468"/>
    </row>
    <row r="149" spans="1:9" s="251" customFormat="1" ht="15" customHeight="1" x14ac:dyDescent="0.2">
      <c r="A149" s="58"/>
      <c r="C149" s="468"/>
      <c r="D149" s="468"/>
      <c r="E149" s="468"/>
      <c r="F149" s="468"/>
      <c r="G149" s="468"/>
      <c r="H149" s="468"/>
      <c r="I149" s="468"/>
    </row>
    <row r="150" spans="1:9" ht="15" customHeight="1" x14ac:dyDescent="0.2">
      <c r="A150" s="58"/>
    </row>
    <row r="151" spans="1:9" ht="15" customHeight="1" x14ac:dyDescent="0.2">
      <c r="A151" s="58">
        <f>1+A144</f>
        <v>9</v>
      </c>
      <c r="B151" s="4" t="s">
        <v>185</v>
      </c>
    </row>
    <row r="152" spans="1:9" ht="15" customHeight="1" x14ac:dyDescent="0.2">
      <c r="A152" s="58"/>
      <c r="B152" s="4"/>
    </row>
    <row r="153" spans="1:9" ht="56" customHeight="1" x14ac:dyDescent="0.2">
      <c r="A153" s="58"/>
      <c r="C153" s="486" t="s">
        <v>394</v>
      </c>
      <c r="D153" s="486"/>
      <c r="E153" s="486"/>
      <c r="F153" s="486"/>
      <c r="G153" s="486"/>
      <c r="H153" s="486"/>
      <c r="I153" s="486"/>
    </row>
    <row r="154" spans="1:9" x14ac:dyDescent="0.2">
      <c r="A154" s="58"/>
    </row>
    <row r="155" spans="1:9" x14ac:dyDescent="0.2">
      <c r="A155" s="58"/>
      <c r="B155" s="485" t="s">
        <v>458</v>
      </c>
      <c r="C155" s="485"/>
    </row>
    <row r="156" spans="1:9" x14ac:dyDescent="0.2">
      <c r="A156" s="58"/>
    </row>
    <row r="157" spans="1:9" x14ac:dyDescent="0.2">
      <c r="A157" s="58"/>
    </row>
    <row r="158" spans="1:9" x14ac:dyDescent="0.2">
      <c r="A158" s="58"/>
    </row>
    <row r="159" spans="1:9" x14ac:dyDescent="0.2">
      <c r="A159" s="58"/>
    </row>
    <row r="160" spans="1:9" x14ac:dyDescent="0.2">
      <c r="A160" s="58"/>
    </row>
  </sheetData>
  <mergeCells count="64">
    <mergeCell ref="D132:I132"/>
    <mergeCell ref="D133:I133"/>
    <mergeCell ref="D134:I134"/>
    <mergeCell ref="B136:C136"/>
    <mergeCell ref="C147:I147"/>
    <mergeCell ref="B134:C134"/>
    <mergeCell ref="B135:C135"/>
    <mergeCell ref="B137:C137"/>
    <mergeCell ref="B138:C138"/>
    <mergeCell ref="B139:C139"/>
    <mergeCell ref="D135:I135"/>
    <mergeCell ref="D136:I136"/>
    <mergeCell ref="B141:C141"/>
    <mergeCell ref="D124:I124"/>
    <mergeCell ref="B123:C123"/>
    <mergeCell ref="B124:C124"/>
    <mergeCell ref="D123:I123"/>
    <mergeCell ref="D130:I130"/>
    <mergeCell ref="B128:C128"/>
    <mergeCell ref="B129:C129"/>
    <mergeCell ref="B130:C130"/>
    <mergeCell ref="D128:I128"/>
    <mergeCell ref="B125:C125"/>
    <mergeCell ref="B126:C126"/>
    <mergeCell ref="B127:C127"/>
    <mergeCell ref="D129:I129"/>
    <mergeCell ref="D125:I125"/>
    <mergeCell ref="D126:I126"/>
    <mergeCell ref="D127:I127"/>
    <mergeCell ref="C33:I33"/>
    <mergeCell ref="D25:I25"/>
    <mergeCell ref="C81:I81"/>
    <mergeCell ref="C40:I40"/>
    <mergeCell ref="C65:I65"/>
    <mergeCell ref="C80:I80"/>
    <mergeCell ref="B3:H3"/>
    <mergeCell ref="B4:H4"/>
    <mergeCell ref="B5:H5"/>
    <mergeCell ref="B6:H6"/>
    <mergeCell ref="B7:H7"/>
    <mergeCell ref="B8:H8"/>
    <mergeCell ref="B9:H9"/>
    <mergeCell ref="B10:H10"/>
    <mergeCell ref="B11:H11"/>
    <mergeCell ref="B28:C28"/>
    <mergeCell ref="D23:I23"/>
    <mergeCell ref="D24:I24"/>
    <mergeCell ref="D26:I26"/>
    <mergeCell ref="B148:C148"/>
    <mergeCell ref="B155:C155"/>
    <mergeCell ref="B35:C35"/>
    <mergeCell ref="B60:C60"/>
    <mergeCell ref="B75:C75"/>
    <mergeCell ref="B83:C83"/>
    <mergeCell ref="B119:C119"/>
    <mergeCell ref="C153:I153"/>
    <mergeCell ref="B133:C133"/>
    <mergeCell ref="D137:I137"/>
    <mergeCell ref="D138:I138"/>
    <mergeCell ref="D139:I139"/>
    <mergeCell ref="B131:C131"/>
    <mergeCell ref="B132:C132"/>
    <mergeCell ref="C146:I146"/>
    <mergeCell ref="D131:I131"/>
  </mergeCells>
  <phoneticPr fontId="1" type="noConversion"/>
  <hyperlinks>
    <hyperlink ref="B3" location="FAQs!B20" display="What if a staff member spends time in several roles?" xr:uid="{7BFBFDE7-8B29-C84A-8BC1-06C54A1A0782}"/>
    <hyperlink ref="B4" location="FAQs!B31" display="How do I define students who are classified as &quot;at risk&quot;?" xr:uid="{47E0A483-E8D6-BC46-AF61-A192A97036B6}"/>
    <hyperlink ref="B5" location="FAQs!B38" display="How do I categorize schools with non-traditional grade assignments, such as K-8?" xr:uid="{14C4E37D-B328-8248-B9A2-65BD67FD9DB3}"/>
    <hyperlink ref="B6" location="FAQs!B63" display="How do I calculate the answer to the 'specialist as a percent of core teachers' question?" xr:uid="{330ED3F5-BA53-D34B-BDFB-E99B7A4AED16}"/>
    <hyperlink ref="B7" location="FAQs!B78" display="What if I want to add more instructional coaches?" xr:uid="{73F7F4D1-90F5-E04F-868C-A0C15B85C48A}"/>
    <hyperlink ref="B8" location="FAQs!B86" display="How are various staff members defined?" xr:uid="{E10FFE87-A324-CD43-9853-6730CA6302A3}"/>
    <hyperlink ref="B9" location="FAQs!B121" display="How does the EB model allocate staff?" xr:uid="{DD4B3ADD-CEF7-D645-99CB-59822AAD3C1C}"/>
    <hyperlink ref="B10" location="FAQs!B143" display="What staff are included in Academic extra help staff?" xr:uid="{D0DA107D-2027-7543-9522-54F328BFE814}"/>
    <hyperlink ref="B11" location="FAQs!B150" display="How do I enter a desired allocation with no extended day or with no summer school?" xr:uid="{E24C7436-DB19-BB43-BB97-6C57974032E3}"/>
    <hyperlink ref="B28" location="FAQs!A1" display="Back to Top " xr:uid="{D0E30BF4-05D6-3B48-BE6F-4172FEF4F133}"/>
    <hyperlink ref="B35" location="FAQs!A1" display="Back to Top " xr:uid="{C6DFBC4A-A0E7-8A4B-89C9-3980E6A87BF4}"/>
    <hyperlink ref="B60" location="FAQs!A1" display="Back to Top " xr:uid="{9EBAFC17-7933-2547-B541-F0A33A4C1E66}"/>
    <hyperlink ref="B75" location="FAQs!A1" display="Back to Top " xr:uid="{B3F6135A-55DD-1349-9077-810923FB3B1D}"/>
    <hyperlink ref="B83" location="FAQs!A1" display="Back to Top " xr:uid="{9FFC073B-DC5A-3641-8BF7-D5B72D6AC7B3}"/>
    <hyperlink ref="B119" location="FAQs!A1" display="Back to Top " xr:uid="{ECD21BB2-9D11-D740-B2D0-9A7F85676843}"/>
    <hyperlink ref="B141" location="FAQs!A1" display="Back to Top " xr:uid="{61355D7D-AD98-3245-9646-8D10DE974B78}"/>
    <hyperlink ref="B148" location="FAQs!A1" display="Back to Top " xr:uid="{1C4E1905-AAB0-9946-B7D7-97DABC51BBA8}"/>
    <hyperlink ref="B155" location="FAQs!A1" display="Back to Top " xr:uid="{DA981188-A846-E84B-B93D-CAA4349E6A4F}"/>
  </hyperlinks>
  <pageMargins left="0.75" right="0.75" top="1" bottom="1" header="0.5" footer="0.5"/>
  <pageSetup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C225"/>
  <sheetViews>
    <sheetView workbookViewId="0">
      <pane xSplit="2" ySplit="12" topLeftCell="C73" activePane="bottomRight" state="frozen"/>
      <selection pane="topRight" activeCell="C1" sqref="C1"/>
      <selection pane="bottomLeft" activeCell="A13" sqref="A13"/>
      <selection pane="bottomRight" activeCell="G82" sqref="G82"/>
    </sheetView>
  </sheetViews>
  <sheetFormatPr baseColWidth="10" defaultColWidth="9.5" defaultRowHeight="16" x14ac:dyDescent="0.2"/>
  <cols>
    <col min="1" max="1" width="2.6640625" style="1" customWidth="1"/>
    <col min="2" max="2" width="28.5" style="189" customWidth="1"/>
    <col min="3" max="3" width="6.33203125" style="1" customWidth="1"/>
    <col min="4" max="20" width="5.33203125" style="1" customWidth="1"/>
    <col min="21" max="21" width="6.1640625" style="1" bestFit="1" customWidth="1"/>
    <col min="22" max="23" width="5.33203125" style="1" customWidth="1"/>
    <col min="24" max="24" width="4.33203125" style="1" customWidth="1"/>
    <col min="25" max="25" width="11.1640625" style="1" customWidth="1"/>
    <col min="26" max="26" width="18.33203125" style="1" customWidth="1"/>
    <col min="27" max="27" width="18.6640625" style="1" customWidth="1"/>
    <col min="28" max="28" width="28.83203125" style="1" customWidth="1"/>
    <col min="29" max="16384" width="9.5" style="1"/>
  </cols>
  <sheetData>
    <row r="1" spans="1:29" ht="25" x14ac:dyDescent="0.25">
      <c r="A1" s="60" t="s">
        <v>258</v>
      </c>
    </row>
    <row r="3" spans="1:29" x14ac:dyDescent="0.2">
      <c r="B3" s="435" t="s">
        <v>427</v>
      </c>
      <c r="C3" s="436"/>
      <c r="D3" s="436"/>
      <c r="E3" s="436"/>
      <c r="F3" s="436"/>
      <c r="G3" s="436"/>
      <c r="H3" s="436"/>
      <c r="I3" s="436"/>
      <c r="J3" s="436"/>
      <c r="K3" s="436"/>
    </row>
    <row r="4" spans="1:29" x14ac:dyDescent="0.2">
      <c r="B4" s="435" t="s">
        <v>428</v>
      </c>
      <c r="C4" s="436"/>
      <c r="D4" s="436"/>
      <c r="E4" s="436"/>
      <c r="F4" s="436"/>
      <c r="G4" s="436"/>
      <c r="H4" s="436"/>
      <c r="I4" s="436"/>
    </row>
    <row r="5" spans="1:29" x14ac:dyDescent="0.2">
      <c r="B5" s="435" t="s">
        <v>429</v>
      </c>
      <c r="C5" s="436"/>
      <c r="D5" s="436"/>
      <c r="E5" s="436"/>
      <c r="F5" s="436"/>
      <c r="G5" s="436"/>
      <c r="H5" s="436"/>
      <c r="I5" s="436"/>
      <c r="J5" s="436"/>
      <c r="K5" s="436"/>
      <c r="L5" s="436"/>
      <c r="M5" s="436"/>
      <c r="N5" s="436"/>
      <c r="O5" s="436"/>
    </row>
    <row r="6" spans="1:29" x14ac:dyDescent="0.2">
      <c r="B6" s="435" t="s">
        <v>430</v>
      </c>
    </row>
    <row r="10" spans="1:29" x14ac:dyDescent="0.2">
      <c r="C10" s="493" t="s">
        <v>290</v>
      </c>
      <c r="D10" s="493"/>
      <c r="E10" s="493"/>
      <c r="F10" s="493"/>
      <c r="G10" s="493"/>
      <c r="H10" s="493"/>
      <c r="I10" s="493"/>
      <c r="J10" s="493"/>
      <c r="K10" s="493"/>
      <c r="L10" s="493"/>
      <c r="M10" s="493"/>
      <c r="N10" s="493"/>
      <c r="O10" s="493"/>
      <c r="P10" s="493"/>
      <c r="Q10" s="493"/>
      <c r="R10" s="494"/>
      <c r="S10" s="494"/>
      <c r="T10" s="494"/>
      <c r="U10" s="67"/>
      <c r="V10" s="67"/>
      <c r="W10" s="67"/>
      <c r="AC10" s="68"/>
    </row>
    <row r="11" spans="1:29" ht="15.75" customHeight="1" x14ac:dyDescent="0.2">
      <c r="B11" s="238"/>
      <c r="D11" s="498" t="s">
        <v>225</v>
      </c>
      <c r="E11" s="498"/>
      <c r="F11" s="498"/>
      <c r="G11" s="498"/>
      <c r="H11" s="498"/>
      <c r="I11" s="498"/>
      <c r="J11" s="498"/>
      <c r="K11" s="498"/>
      <c r="L11" s="498"/>
      <c r="M11" s="498"/>
      <c r="N11" s="498"/>
      <c r="O11" s="498"/>
      <c r="P11" s="498"/>
      <c r="Q11" s="499"/>
      <c r="R11" s="495" t="s">
        <v>187</v>
      </c>
      <c r="S11" s="496"/>
      <c r="T11" s="496" t="s">
        <v>188</v>
      </c>
      <c r="U11" s="496"/>
      <c r="V11" s="496" t="s">
        <v>257</v>
      </c>
      <c r="W11" s="497"/>
    </row>
    <row r="12" spans="1:29" ht="17" x14ac:dyDescent="0.2">
      <c r="B12" s="239" t="s">
        <v>156</v>
      </c>
      <c r="C12" s="28" t="s">
        <v>192</v>
      </c>
      <c r="D12" s="69" t="s">
        <v>129</v>
      </c>
      <c r="E12" s="69" t="s">
        <v>161</v>
      </c>
      <c r="F12" s="69">
        <v>1</v>
      </c>
      <c r="G12" s="69">
        <f>1+F12</f>
        <v>2</v>
      </c>
      <c r="H12" s="69">
        <f t="shared" ref="H12:M12" si="0">1+G12</f>
        <v>3</v>
      </c>
      <c r="I12" s="69">
        <f t="shared" si="0"/>
        <v>4</v>
      </c>
      <c r="J12" s="69">
        <f t="shared" si="0"/>
        <v>5</v>
      </c>
      <c r="K12" s="69">
        <f t="shared" si="0"/>
        <v>6</v>
      </c>
      <c r="L12" s="69">
        <f>1+K12</f>
        <v>7</v>
      </c>
      <c r="M12" s="69">
        <f t="shared" si="0"/>
        <v>8</v>
      </c>
      <c r="N12" s="69">
        <f>1+M12</f>
        <v>9</v>
      </c>
      <c r="O12" s="69">
        <f>1+N12</f>
        <v>10</v>
      </c>
      <c r="P12" s="69">
        <f>1+O12</f>
        <v>11</v>
      </c>
      <c r="Q12" s="69">
        <f>1+P12</f>
        <v>12</v>
      </c>
      <c r="R12" s="70" t="s">
        <v>189</v>
      </c>
      <c r="S12" s="71" t="s">
        <v>190</v>
      </c>
      <c r="T12" s="71" t="s">
        <v>189</v>
      </c>
      <c r="U12" s="71" t="s">
        <v>190</v>
      </c>
      <c r="V12" s="71" t="s">
        <v>189</v>
      </c>
      <c r="W12" s="71" t="s">
        <v>190</v>
      </c>
    </row>
    <row r="13" spans="1:29" x14ac:dyDescent="0.2">
      <c r="A13" s="72">
        <f>IF(B13="","",1)</f>
        <v>1</v>
      </c>
      <c r="B13" s="420" t="s">
        <v>470</v>
      </c>
      <c r="C13" s="73">
        <f t="shared" ref="C13:C52" si="1">SUM(D13:Q13)</f>
        <v>1599</v>
      </c>
      <c r="D13" s="470">
        <v>0</v>
      </c>
      <c r="E13" s="348">
        <v>999</v>
      </c>
      <c r="F13" s="348">
        <v>120</v>
      </c>
      <c r="G13" s="348">
        <v>120</v>
      </c>
      <c r="H13" s="348">
        <v>120</v>
      </c>
      <c r="I13" s="348">
        <v>120</v>
      </c>
      <c r="J13" s="349">
        <v>120</v>
      </c>
      <c r="K13" s="349"/>
      <c r="L13" s="349"/>
      <c r="M13" s="349"/>
      <c r="N13" s="349"/>
      <c r="O13" s="349"/>
      <c r="P13" s="349"/>
      <c r="Q13" s="350"/>
      <c r="R13" s="352">
        <v>200</v>
      </c>
      <c r="S13" s="74">
        <f>IF(R13="","",R13/C13)</f>
        <v>0.12507817385866166</v>
      </c>
      <c r="T13" s="352">
        <v>60</v>
      </c>
      <c r="U13" s="74">
        <f>IF(T13=0,"",T13/$C13)</f>
        <v>3.7523452157598502E-2</v>
      </c>
      <c r="V13" s="352">
        <v>200</v>
      </c>
      <c r="W13" s="74">
        <f>IF(V13=0,"",V13/C13)</f>
        <v>0.12507817385866166</v>
      </c>
    </row>
    <row r="14" spans="1:29" x14ac:dyDescent="0.2">
      <c r="A14" s="72">
        <f>IF(B14="","",A13+1)</f>
        <v>2</v>
      </c>
      <c r="B14" s="421" t="s">
        <v>470</v>
      </c>
      <c r="C14" s="73">
        <f t="shared" si="1"/>
        <v>2298</v>
      </c>
      <c r="D14" s="470">
        <v>0</v>
      </c>
      <c r="E14" s="348">
        <v>999</v>
      </c>
      <c r="F14" s="348">
        <v>75</v>
      </c>
      <c r="G14" s="348">
        <v>999</v>
      </c>
      <c r="H14" s="348">
        <v>75</v>
      </c>
      <c r="I14" s="348">
        <v>75</v>
      </c>
      <c r="J14" s="349">
        <v>75</v>
      </c>
      <c r="K14" s="349"/>
      <c r="L14" s="349"/>
      <c r="M14" s="349"/>
      <c r="N14" s="349"/>
      <c r="O14" s="349"/>
      <c r="P14" s="349"/>
      <c r="Q14" s="351"/>
      <c r="R14" s="352">
        <v>100</v>
      </c>
      <c r="S14" s="74">
        <f t="shared" ref="S14:S52" si="2">IF(R14="","",R14/C14)</f>
        <v>4.3516100957354219E-2</v>
      </c>
      <c r="T14" s="352">
        <v>40</v>
      </c>
      <c r="U14" s="74">
        <f t="shared" ref="U14:U52" si="3">IF(T14=0,"",T14/$C14)</f>
        <v>1.7406440382941687E-2</v>
      </c>
      <c r="V14" s="352">
        <v>125</v>
      </c>
      <c r="W14" s="74">
        <f t="shared" ref="W14:W52" si="4">IF(V14=0,"",V14/C14)</f>
        <v>5.4395126196692775E-2</v>
      </c>
      <c r="Y14" s="251"/>
    </row>
    <row r="15" spans="1:29" x14ac:dyDescent="0.2">
      <c r="A15" s="72">
        <f t="shared" ref="A15:A52" si="5">IF(B15="","",A14+1)</f>
        <v>3</v>
      </c>
      <c r="B15" s="421" t="s">
        <v>471</v>
      </c>
      <c r="C15" s="73">
        <f t="shared" si="1"/>
        <v>1169</v>
      </c>
      <c r="D15" s="470">
        <v>0</v>
      </c>
      <c r="E15" s="348">
        <v>999</v>
      </c>
      <c r="F15" s="348">
        <v>34</v>
      </c>
      <c r="G15" s="348">
        <v>34</v>
      </c>
      <c r="H15" s="348">
        <v>34</v>
      </c>
      <c r="I15" s="348">
        <v>34</v>
      </c>
      <c r="J15" s="349">
        <v>34</v>
      </c>
      <c r="K15" s="349"/>
      <c r="L15" s="349"/>
      <c r="M15" s="349"/>
      <c r="N15" s="349"/>
      <c r="O15" s="349"/>
      <c r="P15" s="349"/>
      <c r="Q15" s="351"/>
      <c r="R15" s="352">
        <v>120</v>
      </c>
      <c r="S15" s="74">
        <f t="shared" si="2"/>
        <v>0.10265183917878529</v>
      </c>
      <c r="T15" s="352">
        <v>25</v>
      </c>
      <c r="U15" s="74">
        <f t="shared" si="3"/>
        <v>2.1385799828913601E-2</v>
      </c>
      <c r="V15" s="352">
        <v>50</v>
      </c>
      <c r="W15" s="74">
        <f t="shared" si="4"/>
        <v>4.2771599657827203E-2</v>
      </c>
      <c r="Y15" s="251"/>
    </row>
    <row r="16" spans="1:29" x14ac:dyDescent="0.2">
      <c r="A16" s="72" t="str">
        <f t="shared" si="5"/>
        <v/>
      </c>
      <c r="B16" s="355"/>
      <c r="C16" s="73">
        <f t="shared" si="1"/>
        <v>0</v>
      </c>
      <c r="D16" s="470">
        <v>0</v>
      </c>
      <c r="E16" s="349"/>
      <c r="F16" s="349"/>
      <c r="G16" s="349"/>
      <c r="H16" s="349"/>
      <c r="I16" s="349"/>
      <c r="J16" s="349"/>
      <c r="K16" s="349"/>
      <c r="L16" s="349"/>
      <c r="M16" s="349"/>
      <c r="N16" s="349"/>
      <c r="O16" s="349"/>
      <c r="P16" s="349"/>
      <c r="Q16" s="351"/>
      <c r="R16" s="352"/>
      <c r="S16" s="74" t="str">
        <f t="shared" si="2"/>
        <v/>
      </c>
      <c r="T16" s="352"/>
      <c r="U16" s="74" t="str">
        <f t="shared" si="3"/>
        <v/>
      </c>
      <c r="V16" s="352"/>
      <c r="W16" s="74" t="str">
        <f t="shared" si="4"/>
        <v/>
      </c>
    </row>
    <row r="17" spans="1:23" x14ac:dyDescent="0.2">
      <c r="A17" s="72" t="str">
        <f t="shared" si="5"/>
        <v/>
      </c>
      <c r="B17" s="355"/>
      <c r="C17" s="73">
        <f t="shared" si="1"/>
        <v>0</v>
      </c>
      <c r="D17" s="470">
        <v>0</v>
      </c>
      <c r="E17" s="349"/>
      <c r="F17" s="349"/>
      <c r="G17" s="349"/>
      <c r="H17" s="349"/>
      <c r="I17" s="349"/>
      <c r="J17" s="349"/>
      <c r="K17" s="349"/>
      <c r="L17" s="349"/>
      <c r="M17" s="349"/>
      <c r="N17" s="349"/>
      <c r="O17" s="349"/>
      <c r="P17" s="349"/>
      <c r="Q17" s="351"/>
      <c r="R17" s="352"/>
      <c r="S17" s="74" t="str">
        <f t="shared" si="2"/>
        <v/>
      </c>
      <c r="T17" s="352"/>
      <c r="U17" s="74" t="str">
        <f t="shared" si="3"/>
        <v/>
      </c>
      <c r="V17" s="352"/>
      <c r="W17" s="74" t="str">
        <f t="shared" si="4"/>
        <v/>
      </c>
    </row>
    <row r="18" spans="1:23" x14ac:dyDescent="0.2">
      <c r="A18" s="72" t="str">
        <f t="shared" si="5"/>
        <v/>
      </c>
      <c r="B18" s="355"/>
      <c r="C18" s="73">
        <f t="shared" si="1"/>
        <v>0</v>
      </c>
      <c r="D18" s="470">
        <v>0</v>
      </c>
      <c r="E18" s="349"/>
      <c r="F18" s="349"/>
      <c r="G18" s="349"/>
      <c r="H18" s="349"/>
      <c r="I18" s="349"/>
      <c r="J18" s="349"/>
      <c r="K18" s="349"/>
      <c r="L18" s="349"/>
      <c r="M18" s="349"/>
      <c r="N18" s="349"/>
      <c r="O18" s="349"/>
      <c r="P18" s="349"/>
      <c r="Q18" s="351"/>
      <c r="R18" s="352"/>
      <c r="S18" s="74" t="str">
        <f t="shared" si="2"/>
        <v/>
      </c>
      <c r="T18" s="352"/>
      <c r="U18" s="74" t="str">
        <f t="shared" si="3"/>
        <v/>
      </c>
      <c r="V18" s="352"/>
      <c r="W18" s="74" t="str">
        <f t="shared" si="4"/>
        <v/>
      </c>
    </row>
    <row r="19" spans="1:23" x14ac:dyDescent="0.2">
      <c r="A19" s="72" t="str">
        <f t="shared" si="5"/>
        <v/>
      </c>
      <c r="B19" s="355"/>
      <c r="C19" s="73">
        <f t="shared" si="1"/>
        <v>0</v>
      </c>
      <c r="D19" s="470">
        <v>0</v>
      </c>
      <c r="E19" s="349"/>
      <c r="F19" s="349"/>
      <c r="G19" s="349"/>
      <c r="H19" s="349"/>
      <c r="I19" s="349"/>
      <c r="J19" s="349"/>
      <c r="K19" s="349"/>
      <c r="L19" s="349"/>
      <c r="M19" s="349"/>
      <c r="N19" s="349"/>
      <c r="O19" s="349"/>
      <c r="P19" s="349"/>
      <c r="Q19" s="351"/>
      <c r="R19" s="352"/>
      <c r="S19" s="74" t="str">
        <f t="shared" si="2"/>
        <v/>
      </c>
      <c r="T19" s="352"/>
      <c r="U19" s="74" t="str">
        <f t="shared" si="3"/>
        <v/>
      </c>
      <c r="V19" s="352"/>
      <c r="W19" s="74" t="str">
        <f t="shared" si="4"/>
        <v/>
      </c>
    </row>
    <row r="20" spans="1:23" x14ac:dyDescent="0.2">
      <c r="A20" s="72" t="str">
        <f t="shared" si="5"/>
        <v/>
      </c>
      <c r="B20" s="355"/>
      <c r="C20" s="73">
        <f t="shared" si="1"/>
        <v>0</v>
      </c>
      <c r="D20" s="470">
        <v>0</v>
      </c>
      <c r="E20" s="349"/>
      <c r="F20" s="349"/>
      <c r="G20" s="349"/>
      <c r="H20" s="349"/>
      <c r="I20" s="349"/>
      <c r="J20" s="349"/>
      <c r="K20" s="349"/>
      <c r="L20" s="349"/>
      <c r="M20" s="349"/>
      <c r="N20" s="349"/>
      <c r="O20" s="349"/>
      <c r="P20" s="349"/>
      <c r="Q20" s="349"/>
      <c r="R20" s="353"/>
      <c r="S20" s="74" t="str">
        <f t="shared" si="2"/>
        <v/>
      </c>
      <c r="T20" s="352"/>
      <c r="U20" s="74" t="str">
        <f t="shared" si="3"/>
        <v/>
      </c>
      <c r="V20" s="352"/>
      <c r="W20" s="74" t="str">
        <f t="shared" si="4"/>
        <v/>
      </c>
    </row>
    <row r="21" spans="1:23" x14ac:dyDescent="0.2">
      <c r="A21" s="72" t="str">
        <f t="shared" si="5"/>
        <v/>
      </c>
      <c r="B21" s="355"/>
      <c r="C21" s="73">
        <f t="shared" si="1"/>
        <v>0</v>
      </c>
      <c r="D21" s="470">
        <v>0</v>
      </c>
      <c r="E21" s="349"/>
      <c r="F21" s="349"/>
      <c r="G21" s="349"/>
      <c r="H21" s="349"/>
      <c r="I21" s="349"/>
      <c r="J21" s="349"/>
      <c r="K21" s="349"/>
      <c r="L21" s="349"/>
      <c r="M21" s="349"/>
      <c r="N21" s="349"/>
      <c r="O21" s="349"/>
      <c r="P21" s="349"/>
      <c r="Q21" s="349"/>
      <c r="R21" s="353"/>
      <c r="S21" s="74" t="str">
        <f t="shared" si="2"/>
        <v/>
      </c>
      <c r="T21" s="352"/>
      <c r="U21" s="74" t="str">
        <f t="shared" si="3"/>
        <v/>
      </c>
      <c r="V21" s="352"/>
      <c r="W21" s="74" t="str">
        <f t="shared" si="4"/>
        <v/>
      </c>
    </row>
    <row r="22" spans="1:23" x14ac:dyDescent="0.2">
      <c r="A22" s="72" t="str">
        <f t="shared" si="5"/>
        <v/>
      </c>
      <c r="B22" s="355"/>
      <c r="C22" s="73">
        <f t="shared" si="1"/>
        <v>0</v>
      </c>
      <c r="D22" s="470">
        <v>0</v>
      </c>
      <c r="E22" s="349"/>
      <c r="F22" s="349"/>
      <c r="G22" s="349"/>
      <c r="H22" s="349"/>
      <c r="I22" s="349"/>
      <c r="J22" s="349"/>
      <c r="K22" s="349"/>
      <c r="L22" s="349"/>
      <c r="M22" s="349"/>
      <c r="N22" s="349"/>
      <c r="O22" s="349"/>
      <c r="P22" s="349"/>
      <c r="Q22" s="349"/>
      <c r="R22" s="353"/>
      <c r="S22" s="74" t="str">
        <f t="shared" si="2"/>
        <v/>
      </c>
      <c r="T22" s="352"/>
      <c r="U22" s="74" t="str">
        <f t="shared" si="3"/>
        <v/>
      </c>
      <c r="V22" s="352"/>
      <c r="W22" s="74" t="str">
        <f t="shared" si="4"/>
        <v/>
      </c>
    </row>
    <row r="23" spans="1:23" x14ac:dyDescent="0.2">
      <c r="A23" s="72" t="str">
        <f t="shared" si="5"/>
        <v/>
      </c>
      <c r="B23" s="355"/>
      <c r="C23" s="73">
        <f t="shared" si="1"/>
        <v>0</v>
      </c>
      <c r="D23" s="470">
        <v>0</v>
      </c>
      <c r="E23" s="349"/>
      <c r="F23" s="349"/>
      <c r="G23" s="349"/>
      <c r="H23" s="349"/>
      <c r="I23" s="349"/>
      <c r="J23" s="349"/>
      <c r="K23" s="349"/>
      <c r="L23" s="349"/>
      <c r="M23" s="349"/>
      <c r="N23" s="349"/>
      <c r="O23" s="349"/>
      <c r="P23" s="349"/>
      <c r="Q23" s="349"/>
      <c r="R23" s="353"/>
      <c r="S23" s="74" t="str">
        <f t="shared" si="2"/>
        <v/>
      </c>
      <c r="T23" s="352"/>
      <c r="U23" s="74" t="str">
        <f t="shared" si="3"/>
        <v/>
      </c>
      <c r="V23" s="352"/>
      <c r="W23" s="74" t="str">
        <f t="shared" si="4"/>
        <v/>
      </c>
    </row>
    <row r="24" spans="1:23" x14ac:dyDescent="0.2">
      <c r="A24" s="72" t="str">
        <f t="shared" si="5"/>
        <v/>
      </c>
      <c r="B24" s="355"/>
      <c r="C24" s="73">
        <f t="shared" si="1"/>
        <v>0</v>
      </c>
      <c r="D24" s="470">
        <v>0</v>
      </c>
      <c r="E24" s="349"/>
      <c r="F24" s="349"/>
      <c r="G24" s="349"/>
      <c r="H24" s="349"/>
      <c r="I24" s="349"/>
      <c r="J24" s="349"/>
      <c r="K24" s="349"/>
      <c r="L24" s="349"/>
      <c r="M24" s="349"/>
      <c r="N24" s="349"/>
      <c r="O24" s="349"/>
      <c r="P24" s="349"/>
      <c r="Q24" s="349"/>
      <c r="R24" s="353"/>
      <c r="S24" s="74" t="str">
        <f t="shared" si="2"/>
        <v/>
      </c>
      <c r="T24" s="352"/>
      <c r="U24" s="74" t="str">
        <f t="shared" si="3"/>
        <v/>
      </c>
      <c r="V24" s="352"/>
      <c r="W24" s="74" t="str">
        <f t="shared" si="4"/>
        <v/>
      </c>
    </row>
    <row r="25" spans="1:23" x14ac:dyDescent="0.2">
      <c r="A25" s="72" t="str">
        <f t="shared" si="5"/>
        <v/>
      </c>
      <c r="B25" s="355"/>
      <c r="C25" s="73">
        <f t="shared" si="1"/>
        <v>0</v>
      </c>
      <c r="D25" s="470">
        <v>0</v>
      </c>
      <c r="E25" s="349"/>
      <c r="F25" s="349"/>
      <c r="G25" s="349"/>
      <c r="H25" s="349"/>
      <c r="I25" s="349"/>
      <c r="J25" s="349"/>
      <c r="K25" s="349"/>
      <c r="L25" s="349"/>
      <c r="M25" s="349"/>
      <c r="N25" s="349"/>
      <c r="O25" s="349"/>
      <c r="P25" s="349"/>
      <c r="Q25" s="349"/>
      <c r="R25" s="353"/>
      <c r="S25" s="74" t="str">
        <f t="shared" si="2"/>
        <v/>
      </c>
      <c r="T25" s="352"/>
      <c r="U25" s="74" t="str">
        <f t="shared" si="3"/>
        <v/>
      </c>
      <c r="V25" s="352"/>
      <c r="W25" s="74" t="str">
        <f t="shared" si="4"/>
        <v/>
      </c>
    </row>
    <row r="26" spans="1:23" x14ac:dyDescent="0.2">
      <c r="A26" s="72" t="str">
        <f t="shared" si="5"/>
        <v/>
      </c>
      <c r="B26" s="355"/>
      <c r="C26" s="73">
        <f t="shared" si="1"/>
        <v>0</v>
      </c>
      <c r="D26" s="470">
        <v>0</v>
      </c>
      <c r="E26" s="349"/>
      <c r="F26" s="349"/>
      <c r="G26" s="349"/>
      <c r="H26" s="349"/>
      <c r="I26" s="349"/>
      <c r="J26" s="349"/>
      <c r="K26" s="349"/>
      <c r="L26" s="349"/>
      <c r="M26" s="349"/>
      <c r="N26" s="349"/>
      <c r="O26" s="349"/>
      <c r="P26" s="349"/>
      <c r="Q26" s="349"/>
      <c r="R26" s="353"/>
      <c r="S26" s="74" t="str">
        <f t="shared" si="2"/>
        <v/>
      </c>
      <c r="T26" s="352"/>
      <c r="U26" s="74" t="str">
        <f t="shared" si="3"/>
        <v/>
      </c>
      <c r="V26" s="352"/>
      <c r="W26" s="74" t="str">
        <f t="shared" si="4"/>
        <v/>
      </c>
    </row>
    <row r="27" spans="1:23" x14ac:dyDescent="0.2">
      <c r="A27" s="72" t="str">
        <f t="shared" si="5"/>
        <v/>
      </c>
      <c r="B27" s="355"/>
      <c r="C27" s="73">
        <f t="shared" si="1"/>
        <v>0</v>
      </c>
      <c r="D27" s="470">
        <v>0</v>
      </c>
      <c r="E27" s="349"/>
      <c r="F27" s="349"/>
      <c r="G27" s="349"/>
      <c r="H27" s="349"/>
      <c r="I27" s="349"/>
      <c r="J27" s="349"/>
      <c r="K27" s="349"/>
      <c r="L27" s="349"/>
      <c r="M27" s="349"/>
      <c r="N27" s="349"/>
      <c r="O27" s="349"/>
      <c r="P27" s="349"/>
      <c r="Q27" s="349"/>
      <c r="R27" s="353"/>
      <c r="S27" s="74" t="str">
        <f t="shared" si="2"/>
        <v/>
      </c>
      <c r="T27" s="352"/>
      <c r="U27" s="74" t="str">
        <f t="shared" si="3"/>
        <v/>
      </c>
      <c r="V27" s="352"/>
      <c r="W27" s="74" t="str">
        <f t="shared" si="4"/>
        <v/>
      </c>
    </row>
    <row r="28" spans="1:23" x14ac:dyDescent="0.2">
      <c r="A28" s="72" t="str">
        <f t="shared" si="5"/>
        <v/>
      </c>
      <c r="B28" s="355"/>
      <c r="C28" s="73">
        <f t="shared" si="1"/>
        <v>0</v>
      </c>
      <c r="D28" s="470">
        <v>0</v>
      </c>
      <c r="E28" s="349"/>
      <c r="F28" s="349"/>
      <c r="G28" s="349"/>
      <c r="H28" s="349"/>
      <c r="I28" s="349"/>
      <c r="J28" s="349"/>
      <c r="K28" s="349"/>
      <c r="L28" s="349"/>
      <c r="M28" s="349"/>
      <c r="N28" s="349"/>
      <c r="O28" s="349"/>
      <c r="P28" s="349"/>
      <c r="Q28" s="349"/>
      <c r="R28" s="353"/>
      <c r="S28" s="74" t="str">
        <f t="shared" si="2"/>
        <v/>
      </c>
      <c r="T28" s="352"/>
      <c r="U28" s="74" t="str">
        <f t="shared" si="3"/>
        <v/>
      </c>
      <c r="V28" s="352"/>
      <c r="W28" s="74" t="str">
        <f t="shared" si="4"/>
        <v/>
      </c>
    </row>
    <row r="29" spans="1:23" x14ac:dyDescent="0.2">
      <c r="A29" s="72" t="str">
        <f t="shared" si="5"/>
        <v/>
      </c>
      <c r="B29" s="355"/>
      <c r="C29" s="73">
        <f t="shared" si="1"/>
        <v>0</v>
      </c>
      <c r="D29" s="470">
        <v>0</v>
      </c>
      <c r="E29" s="349"/>
      <c r="F29" s="349"/>
      <c r="G29" s="349"/>
      <c r="H29" s="349"/>
      <c r="I29" s="349"/>
      <c r="J29" s="349"/>
      <c r="K29" s="349"/>
      <c r="L29" s="349"/>
      <c r="M29" s="349"/>
      <c r="N29" s="349"/>
      <c r="O29" s="349"/>
      <c r="P29" s="349"/>
      <c r="Q29" s="349"/>
      <c r="R29" s="353"/>
      <c r="S29" s="74" t="str">
        <f t="shared" si="2"/>
        <v/>
      </c>
      <c r="T29" s="352"/>
      <c r="U29" s="74" t="str">
        <f t="shared" si="3"/>
        <v/>
      </c>
      <c r="V29" s="352"/>
      <c r="W29" s="74" t="str">
        <f t="shared" si="4"/>
        <v/>
      </c>
    </row>
    <row r="30" spans="1:23" x14ac:dyDescent="0.2">
      <c r="A30" s="72" t="str">
        <f t="shared" si="5"/>
        <v/>
      </c>
      <c r="B30" s="355"/>
      <c r="C30" s="73">
        <f t="shared" si="1"/>
        <v>0</v>
      </c>
      <c r="D30" s="470">
        <v>0</v>
      </c>
      <c r="E30" s="349"/>
      <c r="F30" s="349"/>
      <c r="G30" s="349"/>
      <c r="H30" s="349"/>
      <c r="I30" s="349"/>
      <c r="J30" s="349"/>
      <c r="K30" s="349"/>
      <c r="L30" s="349"/>
      <c r="M30" s="349"/>
      <c r="N30" s="349"/>
      <c r="O30" s="349"/>
      <c r="P30" s="349"/>
      <c r="Q30" s="349"/>
      <c r="R30" s="353"/>
      <c r="S30" s="74" t="str">
        <f t="shared" si="2"/>
        <v/>
      </c>
      <c r="T30" s="352"/>
      <c r="U30" s="74" t="str">
        <f t="shared" si="3"/>
        <v/>
      </c>
      <c r="V30" s="352"/>
      <c r="W30" s="74" t="str">
        <f t="shared" si="4"/>
        <v/>
      </c>
    </row>
    <row r="31" spans="1:23" x14ac:dyDescent="0.2">
      <c r="A31" s="72" t="str">
        <f t="shared" si="5"/>
        <v/>
      </c>
      <c r="B31" s="355"/>
      <c r="C31" s="73">
        <f t="shared" si="1"/>
        <v>0</v>
      </c>
      <c r="D31" s="470">
        <v>0</v>
      </c>
      <c r="E31" s="349"/>
      <c r="F31" s="349"/>
      <c r="G31" s="349"/>
      <c r="H31" s="349"/>
      <c r="I31" s="349"/>
      <c r="J31" s="349"/>
      <c r="K31" s="349"/>
      <c r="L31" s="349"/>
      <c r="M31" s="349"/>
      <c r="N31" s="349"/>
      <c r="O31" s="349"/>
      <c r="P31" s="349"/>
      <c r="Q31" s="349"/>
      <c r="R31" s="353"/>
      <c r="S31" s="74" t="str">
        <f t="shared" si="2"/>
        <v/>
      </c>
      <c r="T31" s="352"/>
      <c r="U31" s="74" t="str">
        <f t="shared" si="3"/>
        <v/>
      </c>
      <c r="V31" s="352"/>
      <c r="W31" s="74" t="str">
        <f t="shared" si="4"/>
        <v/>
      </c>
    </row>
    <row r="32" spans="1:23" x14ac:dyDescent="0.2">
      <c r="A32" s="72" t="str">
        <f t="shared" si="5"/>
        <v/>
      </c>
      <c r="B32" s="355"/>
      <c r="C32" s="73">
        <f t="shared" si="1"/>
        <v>0</v>
      </c>
      <c r="D32" s="470">
        <v>0</v>
      </c>
      <c r="E32" s="349"/>
      <c r="F32" s="349"/>
      <c r="G32" s="349"/>
      <c r="H32" s="349"/>
      <c r="I32" s="349"/>
      <c r="J32" s="349"/>
      <c r="K32" s="349"/>
      <c r="L32" s="349"/>
      <c r="M32" s="349"/>
      <c r="N32" s="349"/>
      <c r="O32" s="349"/>
      <c r="P32" s="349"/>
      <c r="Q32" s="349"/>
      <c r="R32" s="353"/>
      <c r="S32" s="74" t="str">
        <f t="shared" si="2"/>
        <v/>
      </c>
      <c r="T32" s="352"/>
      <c r="U32" s="74" t="str">
        <f t="shared" si="3"/>
        <v/>
      </c>
      <c r="V32" s="352"/>
      <c r="W32" s="74" t="str">
        <f t="shared" si="4"/>
        <v/>
      </c>
    </row>
    <row r="33" spans="1:23" x14ac:dyDescent="0.2">
      <c r="A33" s="72" t="str">
        <f t="shared" si="5"/>
        <v/>
      </c>
      <c r="B33" s="355"/>
      <c r="C33" s="73">
        <f t="shared" si="1"/>
        <v>0</v>
      </c>
      <c r="D33" s="470">
        <v>0</v>
      </c>
      <c r="E33" s="349"/>
      <c r="F33" s="349"/>
      <c r="G33" s="349"/>
      <c r="H33" s="349"/>
      <c r="I33" s="349"/>
      <c r="J33" s="349"/>
      <c r="K33" s="349"/>
      <c r="L33" s="349"/>
      <c r="M33" s="349"/>
      <c r="N33" s="349"/>
      <c r="O33" s="349"/>
      <c r="P33" s="349"/>
      <c r="Q33" s="349"/>
      <c r="R33" s="353"/>
      <c r="S33" s="74" t="str">
        <f t="shared" si="2"/>
        <v/>
      </c>
      <c r="T33" s="352"/>
      <c r="U33" s="74" t="str">
        <f t="shared" si="3"/>
        <v/>
      </c>
      <c r="V33" s="352"/>
      <c r="W33" s="74" t="str">
        <f t="shared" si="4"/>
        <v/>
      </c>
    </row>
    <row r="34" spans="1:23" x14ac:dyDescent="0.2">
      <c r="A34" s="72" t="str">
        <f t="shared" si="5"/>
        <v/>
      </c>
      <c r="B34" s="355"/>
      <c r="C34" s="73">
        <f t="shared" si="1"/>
        <v>0</v>
      </c>
      <c r="D34" s="470">
        <v>0</v>
      </c>
      <c r="E34" s="349"/>
      <c r="F34" s="349"/>
      <c r="G34" s="349"/>
      <c r="H34" s="349"/>
      <c r="I34" s="349"/>
      <c r="J34" s="349"/>
      <c r="K34" s="349"/>
      <c r="L34" s="349"/>
      <c r="M34" s="349"/>
      <c r="N34" s="349"/>
      <c r="O34" s="349"/>
      <c r="P34" s="349"/>
      <c r="Q34" s="349"/>
      <c r="R34" s="353"/>
      <c r="S34" s="74" t="str">
        <f t="shared" si="2"/>
        <v/>
      </c>
      <c r="T34" s="352"/>
      <c r="U34" s="74" t="str">
        <f t="shared" si="3"/>
        <v/>
      </c>
      <c r="V34" s="352"/>
      <c r="W34" s="74" t="str">
        <f t="shared" si="4"/>
        <v/>
      </c>
    </row>
    <row r="35" spans="1:23" x14ac:dyDescent="0.2">
      <c r="A35" s="72" t="str">
        <f t="shared" si="5"/>
        <v/>
      </c>
      <c r="B35" s="355"/>
      <c r="C35" s="73">
        <f t="shared" si="1"/>
        <v>0</v>
      </c>
      <c r="D35" s="470">
        <v>0</v>
      </c>
      <c r="E35" s="349"/>
      <c r="F35" s="349"/>
      <c r="G35" s="349"/>
      <c r="H35" s="349"/>
      <c r="I35" s="349"/>
      <c r="J35" s="349"/>
      <c r="K35" s="349"/>
      <c r="L35" s="349"/>
      <c r="M35" s="349"/>
      <c r="N35" s="349"/>
      <c r="O35" s="349"/>
      <c r="P35" s="349"/>
      <c r="Q35" s="349"/>
      <c r="R35" s="353"/>
      <c r="S35" s="74" t="str">
        <f t="shared" si="2"/>
        <v/>
      </c>
      <c r="T35" s="352"/>
      <c r="U35" s="74" t="str">
        <f t="shared" si="3"/>
        <v/>
      </c>
      <c r="V35" s="352"/>
      <c r="W35" s="74" t="str">
        <f t="shared" si="4"/>
        <v/>
      </c>
    </row>
    <row r="36" spans="1:23" x14ac:dyDescent="0.2">
      <c r="A36" s="72" t="str">
        <f t="shared" si="5"/>
        <v/>
      </c>
      <c r="B36" s="355"/>
      <c r="C36" s="73">
        <f t="shared" si="1"/>
        <v>0</v>
      </c>
      <c r="D36" s="470">
        <v>0</v>
      </c>
      <c r="E36" s="349"/>
      <c r="F36" s="349"/>
      <c r="G36" s="349"/>
      <c r="H36" s="349"/>
      <c r="I36" s="349"/>
      <c r="J36" s="349"/>
      <c r="K36" s="349"/>
      <c r="L36" s="349"/>
      <c r="M36" s="349"/>
      <c r="N36" s="349"/>
      <c r="O36" s="349"/>
      <c r="P36" s="349"/>
      <c r="Q36" s="349"/>
      <c r="R36" s="353"/>
      <c r="S36" s="74" t="str">
        <f t="shared" si="2"/>
        <v/>
      </c>
      <c r="T36" s="352"/>
      <c r="U36" s="74" t="str">
        <f t="shared" si="3"/>
        <v/>
      </c>
      <c r="V36" s="352"/>
      <c r="W36" s="74" t="str">
        <f t="shared" si="4"/>
        <v/>
      </c>
    </row>
    <row r="37" spans="1:23" x14ac:dyDescent="0.2">
      <c r="A37" s="72" t="str">
        <f t="shared" si="5"/>
        <v/>
      </c>
      <c r="B37" s="355"/>
      <c r="C37" s="73">
        <f t="shared" si="1"/>
        <v>0</v>
      </c>
      <c r="D37" s="470">
        <v>0</v>
      </c>
      <c r="E37" s="349"/>
      <c r="F37" s="349"/>
      <c r="G37" s="349"/>
      <c r="H37" s="349"/>
      <c r="I37" s="349"/>
      <c r="J37" s="349"/>
      <c r="K37" s="349"/>
      <c r="L37" s="349"/>
      <c r="M37" s="349"/>
      <c r="N37" s="349"/>
      <c r="O37" s="349"/>
      <c r="P37" s="349"/>
      <c r="Q37" s="349"/>
      <c r="R37" s="353"/>
      <c r="S37" s="74" t="str">
        <f t="shared" si="2"/>
        <v/>
      </c>
      <c r="T37" s="352"/>
      <c r="U37" s="74" t="str">
        <f t="shared" si="3"/>
        <v/>
      </c>
      <c r="V37" s="352"/>
      <c r="W37" s="74" t="str">
        <f t="shared" si="4"/>
        <v/>
      </c>
    </row>
    <row r="38" spans="1:23" x14ac:dyDescent="0.2">
      <c r="A38" s="72" t="str">
        <f t="shared" si="5"/>
        <v/>
      </c>
      <c r="B38" s="355"/>
      <c r="C38" s="73">
        <f t="shared" si="1"/>
        <v>0</v>
      </c>
      <c r="D38" s="470">
        <v>0</v>
      </c>
      <c r="E38" s="349"/>
      <c r="F38" s="349"/>
      <c r="G38" s="349"/>
      <c r="H38" s="349"/>
      <c r="I38" s="349"/>
      <c r="J38" s="349"/>
      <c r="K38" s="349"/>
      <c r="L38" s="349"/>
      <c r="M38" s="349"/>
      <c r="N38" s="349"/>
      <c r="O38" s="349"/>
      <c r="P38" s="349"/>
      <c r="Q38" s="349"/>
      <c r="R38" s="353"/>
      <c r="S38" s="74" t="str">
        <f t="shared" si="2"/>
        <v/>
      </c>
      <c r="T38" s="352"/>
      <c r="U38" s="74" t="str">
        <f t="shared" si="3"/>
        <v/>
      </c>
      <c r="V38" s="352"/>
      <c r="W38" s="74" t="str">
        <f t="shared" si="4"/>
        <v/>
      </c>
    </row>
    <row r="39" spans="1:23" x14ac:dyDescent="0.2">
      <c r="A39" s="72" t="str">
        <f t="shared" si="5"/>
        <v/>
      </c>
      <c r="B39" s="355"/>
      <c r="C39" s="73">
        <f t="shared" si="1"/>
        <v>0</v>
      </c>
      <c r="D39" s="470">
        <v>0</v>
      </c>
      <c r="E39" s="349"/>
      <c r="F39" s="349"/>
      <c r="G39" s="349"/>
      <c r="H39" s="349"/>
      <c r="I39" s="349"/>
      <c r="J39" s="349"/>
      <c r="K39" s="349"/>
      <c r="L39" s="349"/>
      <c r="M39" s="349"/>
      <c r="N39" s="349"/>
      <c r="O39" s="349"/>
      <c r="P39" s="349"/>
      <c r="Q39" s="349"/>
      <c r="R39" s="353"/>
      <c r="S39" s="74" t="str">
        <f t="shared" si="2"/>
        <v/>
      </c>
      <c r="T39" s="352"/>
      <c r="U39" s="74" t="str">
        <f t="shared" si="3"/>
        <v/>
      </c>
      <c r="V39" s="352"/>
      <c r="W39" s="74" t="str">
        <f t="shared" si="4"/>
        <v/>
      </c>
    </row>
    <row r="40" spans="1:23" x14ac:dyDescent="0.2">
      <c r="A40" s="72" t="str">
        <f>IF(B40="","",A39+1)</f>
        <v/>
      </c>
      <c r="B40" s="355"/>
      <c r="C40" s="73">
        <f t="shared" si="1"/>
        <v>0</v>
      </c>
      <c r="D40" s="470">
        <v>0</v>
      </c>
      <c r="E40" s="349"/>
      <c r="F40" s="349"/>
      <c r="G40" s="349"/>
      <c r="H40" s="349"/>
      <c r="I40" s="349"/>
      <c r="J40" s="349"/>
      <c r="K40" s="349"/>
      <c r="L40" s="349"/>
      <c r="M40" s="349"/>
      <c r="N40" s="349"/>
      <c r="O40" s="349"/>
      <c r="P40" s="349"/>
      <c r="Q40" s="349"/>
      <c r="R40" s="353"/>
      <c r="S40" s="74" t="str">
        <f t="shared" si="2"/>
        <v/>
      </c>
      <c r="T40" s="352"/>
      <c r="U40" s="74" t="str">
        <f t="shared" si="3"/>
        <v/>
      </c>
      <c r="V40" s="352"/>
      <c r="W40" s="74" t="str">
        <f t="shared" si="4"/>
        <v/>
      </c>
    </row>
    <row r="41" spans="1:23" x14ac:dyDescent="0.2">
      <c r="A41" s="72" t="str">
        <f t="shared" si="5"/>
        <v/>
      </c>
      <c r="B41" s="355"/>
      <c r="C41" s="73">
        <f t="shared" si="1"/>
        <v>0</v>
      </c>
      <c r="D41" s="470">
        <v>0</v>
      </c>
      <c r="E41" s="349"/>
      <c r="F41" s="349"/>
      <c r="G41" s="349"/>
      <c r="H41" s="349"/>
      <c r="I41" s="349"/>
      <c r="J41" s="349"/>
      <c r="K41" s="349"/>
      <c r="L41" s="349"/>
      <c r="M41" s="349"/>
      <c r="N41" s="349"/>
      <c r="O41" s="349"/>
      <c r="P41" s="349"/>
      <c r="Q41" s="349"/>
      <c r="R41" s="353"/>
      <c r="S41" s="74" t="str">
        <f t="shared" si="2"/>
        <v/>
      </c>
      <c r="T41" s="352"/>
      <c r="U41" s="74" t="str">
        <f t="shared" si="3"/>
        <v/>
      </c>
      <c r="V41" s="352"/>
      <c r="W41" s="74" t="str">
        <f t="shared" si="4"/>
        <v/>
      </c>
    </row>
    <row r="42" spans="1:23" x14ac:dyDescent="0.2">
      <c r="A42" s="72" t="str">
        <f t="shared" si="5"/>
        <v/>
      </c>
      <c r="B42" s="355"/>
      <c r="C42" s="73">
        <f t="shared" si="1"/>
        <v>0</v>
      </c>
      <c r="D42" s="470">
        <v>0</v>
      </c>
      <c r="E42" s="349"/>
      <c r="F42" s="349"/>
      <c r="G42" s="349"/>
      <c r="H42" s="349"/>
      <c r="I42" s="349"/>
      <c r="J42" s="349"/>
      <c r="K42" s="349"/>
      <c r="L42" s="349"/>
      <c r="M42" s="349"/>
      <c r="N42" s="349"/>
      <c r="O42" s="349"/>
      <c r="P42" s="349"/>
      <c r="Q42" s="349"/>
      <c r="R42" s="353"/>
      <c r="S42" s="74" t="str">
        <f t="shared" si="2"/>
        <v/>
      </c>
      <c r="T42" s="352"/>
      <c r="U42" s="74" t="str">
        <f t="shared" si="3"/>
        <v/>
      </c>
      <c r="V42" s="352"/>
      <c r="W42" s="74" t="str">
        <f t="shared" si="4"/>
        <v/>
      </c>
    </row>
    <row r="43" spans="1:23" x14ac:dyDescent="0.2">
      <c r="A43" s="72" t="str">
        <f t="shared" si="5"/>
        <v/>
      </c>
      <c r="B43" s="355"/>
      <c r="C43" s="73">
        <f t="shared" si="1"/>
        <v>0</v>
      </c>
      <c r="D43" s="470">
        <v>0</v>
      </c>
      <c r="E43" s="349"/>
      <c r="F43" s="349"/>
      <c r="G43" s="349"/>
      <c r="H43" s="349"/>
      <c r="I43" s="349"/>
      <c r="J43" s="349"/>
      <c r="K43" s="349"/>
      <c r="L43" s="349"/>
      <c r="M43" s="349"/>
      <c r="N43" s="349"/>
      <c r="O43" s="349"/>
      <c r="P43" s="349"/>
      <c r="Q43" s="349"/>
      <c r="R43" s="353"/>
      <c r="S43" s="74" t="str">
        <f t="shared" si="2"/>
        <v/>
      </c>
      <c r="T43" s="352"/>
      <c r="U43" s="74" t="str">
        <f t="shared" si="3"/>
        <v/>
      </c>
      <c r="V43" s="352"/>
      <c r="W43" s="74" t="str">
        <f t="shared" si="4"/>
        <v/>
      </c>
    </row>
    <row r="44" spans="1:23" x14ac:dyDescent="0.2">
      <c r="A44" s="72" t="str">
        <f t="shared" si="5"/>
        <v/>
      </c>
      <c r="B44" s="355"/>
      <c r="C44" s="73">
        <f t="shared" si="1"/>
        <v>0</v>
      </c>
      <c r="D44" s="470">
        <v>0</v>
      </c>
      <c r="E44" s="349"/>
      <c r="F44" s="349"/>
      <c r="G44" s="349"/>
      <c r="H44" s="349"/>
      <c r="I44" s="349"/>
      <c r="J44" s="349"/>
      <c r="K44" s="349"/>
      <c r="L44" s="349"/>
      <c r="M44" s="349"/>
      <c r="N44" s="349"/>
      <c r="O44" s="349"/>
      <c r="P44" s="349"/>
      <c r="Q44" s="349"/>
      <c r="R44" s="353"/>
      <c r="S44" s="74" t="str">
        <f t="shared" si="2"/>
        <v/>
      </c>
      <c r="T44" s="352"/>
      <c r="U44" s="74" t="str">
        <f t="shared" si="3"/>
        <v/>
      </c>
      <c r="V44" s="352"/>
      <c r="W44" s="74" t="str">
        <f t="shared" si="4"/>
        <v/>
      </c>
    </row>
    <row r="45" spans="1:23" x14ac:dyDescent="0.2">
      <c r="A45" s="72" t="str">
        <f t="shared" si="5"/>
        <v/>
      </c>
      <c r="B45" s="355"/>
      <c r="C45" s="73">
        <f t="shared" si="1"/>
        <v>0</v>
      </c>
      <c r="D45" s="470">
        <v>0</v>
      </c>
      <c r="E45" s="349"/>
      <c r="F45" s="349"/>
      <c r="G45" s="349"/>
      <c r="H45" s="349"/>
      <c r="I45" s="349"/>
      <c r="J45" s="349"/>
      <c r="K45" s="349"/>
      <c r="L45" s="349"/>
      <c r="M45" s="349"/>
      <c r="N45" s="349"/>
      <c r="O45" s="349"/>
      <c r="P45" s="349"/>
      <c r="Q45" s="349"/>
      <c r="R45" s="353"/>
      <c r="S45" s="74" t="str">
        <f t="shared" si="2"/>
        <v/>
      </c>
      <c r="T45" s="352"/>
      <c r="U45" s="74" t="str">
        <f t="shared" si="3"/>
        <v/>
      </c>
      <c r="V45" s="352"/>
      <c r="W45" s="74" t="str">
        <f t="shared" si="4"/>
        <v/>
      </c>
    </row>
    <row r="46" spans="1:23" x14ac:dyDescent="0.2">
      <c r="A46" s="72" t="str">
        <f t="shared" si="5"/>
        <v/>
      </c>
      <c r="B46" s="355"/>
      <c r="C46" s="73">
        <f t="shared" si="1"/>
        <v>0</v>
      </c>
      <c r="D46" s="470">
        <v>0</v>
      </c>
      <c r="E46" s="349"/>
      <c r="F46" s="349"/>
      <c r="G46" s="349"/>
      <c r="H46" s="349"/>
      <c r="I46" s="349"/>
      <c r="J46" s="349"/>
      <c r="K46" s="349"/>
      <c r="L46" s="349"/>
      <c r="M46" s="349"/>
      <c r="N46" s="349"/>
      <c r="O46" s="349"/>
      <c r="P46" s="349"/>
      <c r="Q46" s="349"/>
      <c r="R46" s="353"/>
      <c r="S46" s="74" t="str">
        <f t="shared" si="2"/>
        <v/>
      </c>
      <c r="T46" s="352"/>
      <c r="U46" s="74" t="str">
        <f t="shared" si="3"/>
        <v/>
      </c>
      <c r="V46" s="352"/>
      <c r="W46" s="74" t="str">
        <f t="shared" si="4"/>
        <v/>
      </c>
    </row>
    <row r="47" spans="1:23" x14ac:dyDescent="0.2">
      <c r="A47" s="72" t="str">
        <f t="shared" si="5"/>
        <v/>
      </c>
      <c r="B47" s="355"/>
      <c r="C47" s="73">
        <f t="shared" si="1"/>
        <v>0</v>
      </c>
      <c r="D47" s="470">
        <v>0</v>
      </c>
      <c r="E47" s="349"/>
      <c r="F47" s="349"/>
      <c r="G47" s="349"/>
      <c r="H47" s="349"/>
      <c r="I47" s="349"/>
      <c r="J47" s="349"/>
      <c r="K47" s="349"/>
      <c r="L47" s="349"/>
      <c r="M47" s="349"/>
      <c r="N47" s="349"/>
      <c r="O47" s="349"/>
      <c r="P47" s="349"/>
      <c r="Q47" s="349"/>
      <c r="R47" s="353"/>
      <c r="S47" s="74" t="str">
        <f t="shared" si="2"/>
        <v/>
      </c>
      <c r="T47" s="352"/>
      <c r="U47" s="74" t="str">
        <f t="shared" si="3"/>
        <v/>
      </c>
      <c r="V47" s="352"/>
      <c r="W47" s="74" t="str">
        <f t="shared" si="4"/>
        <v/>
      </c>
    </row>
    <row r="48" spans="1:23" x14ac:dyDescent="0.2">
      <c r="A48" s="72" t="str">
        <f t="shared" si="5"/>
        <v/>
      </c>
      <c r="B48" s="355"/>
      <c r="C48" s="73">
        <f t="shared" si="1"/>
        <v>0</v>
      </c>
      <c r="D48" s="470">
        <v>0</v>
      </c>
      <c r="E48" s="349"/>
      <c r="F48" s="349"/>
      <c r="G48" s="349"/>
      <c r="H48" s="349"/>
      <c r="I48" s="349"/>
      <c r="J48" s="349"/>
      <c r="K48" s="349"/>
      <c r="L48" s="349"/>
      <c r="M48" s="349"/>
      <c r="N48" s="349"/>
      <c r="O48" s="349"/>
      <c r="P48" s="349"/>
      <c r="Q48" s="349"/>
      <c r="R48" s="353"/>
      <c r="S48" s="74" t="str">
        <f t="shared" si="2"/>
        <v/>
      </c>
      <c r="T48" s="352"/>
      <c r="U48" s="74" t="str">
        <f t="shared" si="3"/>
        <v/>
      </c>
      <c r="V48" s="352"/>
      <c r="W48" s="74" t="str">
        <f t="shared" si="4"/>
        <v/>
      </c>
    </row>
    <row r="49" spans="1:29" x14ac:dyDescent="0.2">
      <c r="A49" s="72" t="str">
        <f t="shared" si="5"/>
        <v/>
      </c>
      <c r="B49" s="355"/>
      <c r="C49" s="73">
        <f t="shared" si="1"/>
        <v>0</v>
      </c>
      <c r="D49" s="470">
        <v>0</v>
      </c>
      <c r="E49" s="349"/>
      <c r="F49" s="349"/>
      <c r="G49" s="349"/>
      <c r="H49" s="349"/>
      <c r="I49" s="349"/>
      <c r="J49" s="349"/>
      <c r="K49" s="349"/>
      <c r="L49" s="349"/>
      <c r="M49" s="349"/>
      <c r="N49" s="349"/>
      <c r="O49" s="349"/>
      <c r="P49" s="349"/>
      <c r="Q49" s="349"/>
      <c r="R49" s="353"/>
      <c r="S49" s="74" t="str">
        <f t="shared" si="2"/>
        <v/>
      </c>
      <c r="T49" s="352"/>
      <c r="U49" s="74" t="str">
        <f t="shared" si="3"/>
        <v/>
      </c>
      <c r="V49" s="352"/>
      <c r="W49" s="74" t="str">
        <f t="shared" si="4"/>
        <v/>
      </c>
    </row>
    <row r="50" spans="1:29" x14ac:dyDescent="0.2">
      <c r="A50" s="72" t="str">
        <f t="shared" si="5"/>
        <v/>
      </c>
      <c r="B50" s="355"/>
      <c r="C50" s="73">
        <f t="shared" si="1"/>
        <v>0</v>
      </c>
      <c r="D50" s="470">
        <v>0</v>
      </c>
      <c r="E50" s="349"/>
      <c r="F50" s="349"/>
      <c r="G50" s="349"/>
      <c r="H50" s="349"/>
      <c r="I50" s="349"/>
      <c r="J50" s="349"/>
      <c r="K50" s="349"/>
      <c r="L50" s="349"/>
      <c r="M50" s="349"/>
      <c r="N50" s="349"/>
      <c r="O50" s="349"/>
      <c r="P50" s="349"/>
      <c r="Q50" s="349"/>
      <c r="R50" s="353"/>
      <c r="S50" s="74" t="str">
        <f t="shared" si="2"/>
        <v/>
      </c>
      <c r="T50" s="352"/>
      <c r="U50" s="74" t="str">
        <f t="shared" si="3"/>
        <v/>
      </c>
      <c r="V50" s="352"/>
      <c r="W50" s="74" t="str">
        <f t="shared" si="4"/>
        <v/>
      </c>
    </row>
    <row r="51" spans="1:29" x14ac:dyDescent="0.2">
      <c r="A51" s="72" t="str">
        <f t="shared" si="5"/>
        <v/>
      </c>
      <c r="B51" s="355"/>
      <c r="C51" s="73">
        <f t="shared" si="1"/>
        <v>0</v>
      </c>
      <c r="D51" s="470">
        <v>0</v>
      </c>
      <c r="E51" s="349"/>
      <c r="F51" s="349"/>
      <c r="G51" s="349"/>
      <c r="H51" s="349"/>
      <c r="I51" s="349"/>
      <c r="J51" s="349"/>
      <c r="K51" s="349"/>
      <c r="L51" s="349"/>
      <c r="M51" s="349"/>
      <c r="N51" s="349"/>
      <c r="O51" s="349"/>
      <c r="P51" s="349"/>
      <c r="Q51" s="349"/>
      <c r="R51" s="353"/>
      <c r="S51" s="74" t="str">
        <f t="shared" si="2"/>
        <v/>
      </c>
      <c r="T51" s="352"/>
      <c r="U51" s="74" t="str">
        <f t="shared" si="3"/>
        <v/>
      </c>
      <c r="V51" s="352"/>
      <c r="W51" s="74" t="str">
        <f t="shared" si="4"/>
        <v/>
      </c>
    </row>
    <row r="52" spans="1:29" ht="15" customHeight="1" x14ac:dyDescent="0.2">
      <c r="A52" s="72" t="str">
        <f t="shared" si="5"/>
        <v/>
      </c>
      <c r="B52" s="356"/>
      <c r="C52" s="73">
        <f t="shared" si="1"/>
        <v>0</v>
      </c>
      <c r="D52" s="470">
        <v>0</v>
      </c>
      <c r="E52" s="349"/>
      <c r="F52" s="349"/>
      <c r="G52" s="349"/>
      <c r="H52" s="349"/>
      <c r="I52" s="349"/>
      <c r="J52" s="349"/>
      <c r="K52" s="349"/>
      <c r="L52" s="349"/>
      <c r="M52" s="349"/>
      <c r="N52" s="349"/>
      <c r="O52" s="349"/>
      <c r="P52" s="349"/>
      <c r="Q52" s="349"/>
      <c r="R52" s="354"/>
      <c r="S52" s="74" t="str">
        <f t="shared" si="2"/>
        <v/>
      </c>
      <c r="T52" s="352"/>
      <c r="U52" s="74" t="str">
        <f t="shared" si="3"/>
        <v/>
      </c>
      <c r="V52" s="352"/>
      <c r="W52" s="74" t="str">
        <f t="shared" si="4"/>
        <v/>
      </c>
    </row>
    <row r="53" spans="1:29" s="75" customFormat="1" x14ac:dyDescent="0.2">
      <c r="B53" s="240" t="s">
        <v>231</v>
      </c>
      <c r="C53" s="76">
        <f t="shared" ref="C53:R53" si="6">SUM(C13:C52)</f>
        <v>5066</v>
      </c>
      <c r="D53" s="76">
        <f t="shared" si="6"/>
        <v>0</v>
      </c>
      <c r="E53" s="76">
        <f t="shared" si="6"/>
        <v>2997</v>
      </c>
      <c r="F53" s="76">
        <f t="shared" si="6"/>
        <v>229</v>
      </c>
      <c r="G53" s="76">
        <f t="shared" si="6"/>
        <v>1153</v>
      </c>
      <c r="H53" s="76">
        <f t="shared" si="6"/>
        <v>229</v>
      </c>
      <c r="I53" s="76">
        <f t="shared" si="6"/>
        <v>229</v>
      </c>
      <c r="J53" s="76">
        <f t="shared" si="6"/>
        <v>229</v>
      </c>
      <c r="K53" s="76">
        <f t="shared" si="6"/>
        <v>0</v>
      </c>
      <c r="L53" s="76">
        <f t="shared" si="6"/>
        <v>0</v>
      </c>
      <c r="M53" s="76">
        <f t="shared" si="6"/>
        <v>0</v>
      </c>
      <c r="N53" s="76">
        <f t="shared" si="6"/>
        <v>0</v>
      </c>
      <c r="O53" s="76">
        <f t="shared" si="6"/>
        <v>0</v>
      </c>
      <c r="P53" s="76">
        <f t="shared" si="6"/>
        <v>0</v>
      </c>
      <c r="Q53" s="76">
        <f t="shared" si="6"/>
        <v>0</v>
      </c>
      <c r="R53" s="77">
        <f t="shared" si="6"/>
        <v>420</v>
      </c>
      <c r="S53" s="78">
        <f>IF(R53=0,"-",R53/$C53)</f>
        <v>8.2905645479668374E-2</v>
      </c>
      <c r="T53" s="77">
        <f>SUM(T13:T52)</f>
        <v>125</v>
      </c>
      <c r="U53" s="78">
        <f>IF(T53=0,"-",T53/$C53)</f>
        <v>2.4674299249901301E-2</v>
      </c>
      <c r="V53" s="77">
        <f>SUM(V13:V52)</f>
        <v>375</v>
      </c>
      <c r="W53" s="78">
        <f>IF(V53=0,"-",V53/$C53)</f>
        <v>7.4022897749703914E-2</v>
      </c>
    </row>
    <row r="54" spans="1:29" x14ac:dyDescent="0.2">
      <c r="B54" s="238"/>
      <c r="C54" s="29"/>
      <c r="D54" s="29"/>
      <c r="E54" s="29"/>
      <c r="F54" s="29"/>
      <c r="G54" s="29"/>
      <c r="H54" s="29"/>
      <c r="I54" s="29"/>
      <c r="J54" s="29"/>
      <c r="K54" s="29"/>
      <c r="L54" s="29"/>
      <c r="M54" s="29"/>
      <c r="N54" s="29"/>
      <c r="O54" s="29"/>
      <c r="P54" s="29"/>
      <c r="Q54" s="29"/>
      <c r="R54" s="29"/>
      <c r="S54" s="29"/>
      <c r="T54" s="29"/>
      <c r="U54" s="29"/>
      <c r="V54" s="29"/>
      <c r="W54" s="29"/>
      <c r="AC54" s="29"/>
    </row>
    <row r="55" spans="1:29" x14ac:dyDescent="0.2">
      <c r="B55" s="238"/>
      <c r="C55" s="29"/>
      <c r="D55" s="29"/>
      <c r="E55" s="29"/>
      <c r="F55" s="29"/>
      <c r="G55" s="29"/>
      <c r="H55" s="29"/>
      <c r="I55" s="29"/>
      <c r="J55" s="29"/>
      <c r="K55" s="29"/>
      <c r="L55" s="29"/>
      <c r="M55" s="29"/>
      <c r="N55" s="29"/>
      <c r="O55" s="29"/>
      <c r="P55" s="29"/>
      <c r="Q55" s="29"/>
      <c r="R55" s="29"/>
      <c r="S55" s="29"/>
      <c r="T55" s="29"/>
      <c r="U55" s="29"/>
      <c r="V55" s="29"/>
      <c r="W55" s="29"/>
      <c r="AC55" s="29"/>
    </row>
    <row r="56" spans="1:29" x14ac:dyDescent="0.2">
      <c r="B56" s="238"/>
      <c r="C56" s="29"/>
      <c r="D56" s="29"/>
      <c r="E56" s="29"/>
      <c r="F56" s="29"/>
      <c r="G56" s="29"/>
      <c r="H56" s="29"/>
      <c r="I56" s="29"/>
      <c r="J56" s="29"/>
      <c r="K56" s="29"/>
      <c r="L56" s="29"/>
      <c r="M56" s="29"/>
      <c r="N56" s="29"/>
      <c r="O56" s="29"/>
      <c r="P56" s="29"/>
      <c r="Q56" s="29"/>
      <c r="R56" s="29"/>
      <c r="S56" s="29"/>
      <c r="T56" s="29"/>
      <c r="U56" s="29"/>
      <c r="V56" s="29"/>
      <c r="W56" s="29"/>
    </row>
    <row r="57" spans="1:29" x14ac:dyDescent="0.2">
      <c r="B57" s="238"/>
      <c r="C57" s="29"/>
      <c r="D57" s="29"/>
      <c r="E57" s="29"/>
      <c r="F57" s="29"/>
      <c r="G57" s="29"/>
      <c r="H57" s="29"/>
      <c r="I57" s="29"/>
      <c r="J57" s="29"/>
      <c r="K57" s="29"/>
      <c r="L57" s="29"/>
      <c r="M57" s="29"/>
      <c r="N57" s="29"/>
      <c r="O57" s="29"/>
      <c r="P57" s="29"/>
      <c r="Q57" s="29"/>
      <c r="R57" s="29"/>
      <c r="S57" s="29"/>
      <c r="T57" s="29"/>
      <c r="U57" s="29"/>
      <c r="V57" s="29"/>
      <c r="W57" s="29"/>
      <c r="AC57" s="29"/>
    </row>
    <row r="58" spans="1:29" ht="15" customHeight="1" x14ac:dyDescent="0.2">
      <c r="C58" s="493" t="s">
        <v>0</v>
      </c>
      <c r="D58" s="493"/>
      <c r="E58" s="493"/>
      <c r="F58" s="493"/>
      <c r="G58" s="494"/>
      <c r="H58" s="494"/>
      <c r="I58" s="494"/>
      <c r="J58" s="494"/>
      <c r="K58" s="494"/>
      <c r="L58" s="494"/>
      <c r="M58" s="494"/>
      <c r="N58" s="494"/>
      <c r="O58" s="494"/>
      <c r="P58" s="494"/>
      <c r="Q58" s="494"/>
      <c r="R58" s="494"/>
      <c r="S58" s="494"/>
      <c r="T58" s="494"/>
      <c r="U58" s="67"/>
      <c r="V58" s="67"/>
      <c r="W58" s="67"/>
    </row>
    <row r="59" spans="1:29" ht="15" customHeight="1" x14ac:dyDescent="0.2">
      <c r="B59" s="238"/>
      <c r="D59" s="498" t="s">
        <v>1</v>
      </c>
      <c r="E59" s="498"/>
      <c r="F59" s="498"/>
      <c r="G59" s="498"/>
      <c r="H59" s="498"/>
      <c r="I59" s="498"/>
      <c r="J59" s="498"/>
      <c r="K59" s="498"/>
      <c r="L59" s="498"/>
      <c r="M59" s="498"/>
      <c r="N59" s="498"/>
      <c r="O59" s="498"/>
      <c r="P59" s="498"/>
      <c r="Q59" s="499"/>
      <c r="R59" s="495" t="s">
        <v>187</v>
      </c>
      <c r="S59" s="496"/>
      <c r="T59" s="496" t="s">
        <v>188</v>
      </c>
      <c r="U59" s="496"/>
      <c r="V59" s="496" t="s">
        <v>257</v>
      </c>
      <c r="W59" s="497"/>
    </row>
    <row r="60" spans="1:29" ht="17" x14ac:dyDescent="0.2">
      <c r="B60" s="239" t="s">
        <v>2</v>
      </c>
      <c r="C60" s="69" t="s">
        <v>3</v>
      </c>
      <c r="D60" s="69" t="s">
        <v>163</v>
      </c>
      <c r="E60" s="69" t="s">
        <v>164</v>
      </c>
      <c r="F60" s="69">
        <v>1</v>
      </c>
      <c r="G60" s="63">
        <v>2</v>
      </c>
      <c r="H60" s="63">
        <v>3</v>
      </c>
      <c r="I60" s="63">
        <v>4</v>
      </c>
      <c r="J60" s="63">
        <v>5</v>
      </c>
      <c r="K60" s="63">
        <v>6</v>
      </c>
      <c r="L60" s="63">
        <v>7</v>
      </c>
      <c r="M60" s="63">
        <v>8</v>
      </c>
      <c r="N60" s="63">
        <v>9</v>
      </c>
      <c r="O60" s="63">
        <v>10</v>
      </c>
      <c r="P60" s="63">
        <v>11</v>
      </c>
      <c r="Q60" s="63">
        <v>12</v>
      </c>
      <c r="R60" s="70" t="s">
        <v>189</v>
      </c>
      <c r="S60" s="71" t="s">
        <v>190</v>
      </c>
      <c r="T60" s="71" t="s">
        <v>189</v>
      </c>
      <c r="U60" s="71" t="s">
        <v>190</v>
      </c>
      <c r="V60" s="71" t="s">
        <v>189</v>
      </c>
      <c r="W60" s="71" t="s">
        <v>190</v>
      </c>
    </row>
    <row r="61" spans="1:29" x14ac:dyDescent="0.2">
      <c r="A61" s="79">
        <f>IF(B61="","",1)</f>
        <v>1</v>
      </c>
      <c r="B61" s="419" t="s">
        <v>472</v>
      </c>
      <c r="C61" s="73">
        <f t="shared" ref="C61:C70" si="7">SUM(D61:Q61)</f>
        <v>1719</v>
      </c>
      <c r="D61" s="470">
        <v>0</v>
      </c>
      <c r="E61" s="348">
        <v>999</v>
      </c>
      <c r="F61" s="348">
        <v>0</v>
      </c>
      <c r="G61" s="348">
        <v>0</v>
      </c>
      <c r="H61" s="348">
        <v>0</v>
      </c>
      <c r="I61" s="348">
        <v>0</v>
      </c>
      <c r="J61" s="348">
        <v>0</v>
      </c>
      <c r="K61" s="348">
        <v>240</v>
      </c>
      <c r="L61" s="348">
        <v>240</v>
      </c>
      <c r="M61" s="348">
        <v>240</v>
      </c>
      <c r="N61" s="349"/>
      <c r="O61" s="349"/>
      <c r="P61" s="349"/>
      <c r="Q61" s="350"/>
      <c r="R61" s="352">
        <v>200</v>
      </c>
      <c r="S61" s="74">
        <f>IF(R61="","",R61/C61)</f>
        <v>0.11634671320535195</v>
      </c>
      <c r="T61" s="352">
        <v>60</v>
      </c>
      <c r="U61" s="74">
        <f t="shared" ref="U61:U70" si="8">IF(T61="","",T61/C61)</f>
        <v>3.4904013961605584E-2</v>
      </c>
      <c r="V61" s="352">
        <v>250</v>
      </c>
      <c r="W61" s="74">
        <f t="shared" ref="W61:W70" si="9">IF(V61=0,"",V61/C61)</f>
        <v>0.14543339150668994</v>
      </c>
    </row>
    <row r="62" spans="1:29" x14ac:dyDescent="0.2">
      <c r="A62" s="79">
        <f>IF(B62="","",A61+1)</f>
        <v>2</v>
      </c>
      <c r="B62" s="419" t="s">
        <v>472</v>
      </c>
      <c r="C62" s="73">
        <f t="shared" si="7"/>
        <v>450</v>
      </c>
      <c r="D62" s="470">
        <v>0</v>
      </c>
      <c r="E62" s="348"/>
      <c r="F62" s="348"/>
      <c r="G62" s="348"/>
      <c r="H62" s="348"/>
      <c r="I62" s="348"/>
      <c r="J62" s="348"/>
      <c r="K62" s="348">
        <v>150</v>
      </c>
      <c r="L62" s="348">
        <v>150</v>
      </c>
      <c r="M62" s="348">
        <v>150</v>
      </c>
      <c r="N62" s="349"/>
      <c r="O62" s="349"/>
      <c r="P62" s="349"/>
      <c r="Q62" s="351"/>
      <c r="R62" s="353">
        <v>100</v>
      </c>
      <c r="S62" s="74">
        <f>IF(R62="","",R62/C62)</f>
        <v>0.22222222222222221</v>
      </c>
      <c r="T62" s="352">
        <v>50</v>
      </c>
      <c r="U62" s="74">
        <f t="shared" si="8"/>
        <v>0.1111111111111111</v>
      </c>
      <c r="V62" s="352">
        <v>125</v>
      </c>
      <c r="W62" s="74">
        <f t="shared" si="9"/>
        <v>0.27777777777777779</v>
      </c>
    </row>
    <row r="63" spans="1:29" x14ac:dyDescent="0.2">
      <c r="A63" s="79" t="str">
        <f t="shared" ref="A63:A70" si="10">IF(B63="","",A62+1)</f>
        <v/>
      </c>
      <c r="B63" s="357"/>
      <c r="C63" s="73">
        <f t="shared" si="7"/>
        <v>0</v>
      </c>
      <c r="D63" s="470">
        <v>0</v>
      </c>
      <c r="E63" s="349"/>
      <c r="F63" s="349"/>
      <c r="G63" s="349"/>
      <c r="H63" s="349"/>
      <c r="I63" s="349"/>
      <c r="J63" s="349"/>
      <c r="K63" s="349"/>
      <c r="L63" s="349"/>
      <c r="M63" s="349"/>
      <c r="N63" s="349"/>
      <c r="O63" s="349"/>
      <c r="P63" s="349"/>
      <c r="Q63" s="349"/>
      <c r="R63" s="353"/>
      <c r="S63" s="74" t="str">
        <f t="shared" ref="S63:S70" si="11">IF(R63="","",R63/C63)</f>
        <v/>
      </c>
      <c r="T63" s="352"/>
      <c r="U63" s="74" t="str">
        <f t="shared" si="8"/>
        <v/>
      </c>
      <c r="V63" s="352"/>
      <c r="W63" s="74" t="str">
        <f t="shared" si="9"/>
        <v/>
      </c>
    </row>
    <row r="64" spans="1:29" x14ac:dyDescent="0.2">
      <c r="A64" s="79" t="str">
        <f t="shared" si="10"/>
        <v/>
      </c>
      <c r="B64" s="357"/>
      <c r="C64" s="73">
        <f t="shared" si="7"/>
        <v>0</v>
      </c>
      <c r="D64" s="470">
        <v>0</v>
      </c>
      <c r="E64" s="349"/>
      <c r="F64" s="349"/>
      <c r="G64" s="349"/>
      <c r="H64" s="349"/>
      <c r="I64" s="349"/>
      <c r="J64" s="349"/>
      <c r="K64" s="349"/>
      <c r="L64" s="349"/>
      <c r="M64" s="349"/>
      <c r="N64" s="349"/>
      <c r="O64" s="349"/>
      <c r="P64" s="349"/>
      <c r="Q64" s="349"/>
      <c r="R64" s="353"/>
      <c r="S64" s="74"/>
      <c r="T64" s="352"/>
      <c r="U64" s="74"/>
      <c r="V64" s="352"/>
      <c r="W64" s="74"/>
    </row>
    <row r="65" spans="1:23" x14ac:dyDescent="0.2">
      <c r="A65" s="79" t="str">
        <f t="shared" si="10"/>
        <v/>
      </c>
      <c r="B65" s="357"/>
      <c r="C65" s="73">
        <f t="shared" si="7"/>
        <v>0</v>
      </c>
      <c r="D65" s="470">
        <v>0</v>
      </c>
      <c r="E65" s="349"/>
      <c r="F65" s="349"/>
      <c r="G65" s="349"/>
      <c r="H65" s="349"/>
      <c r="I65" s="349"/>
      <c r="J65" s="349"/>
      <c r="K65" s="349"/>
      <c r="L65" s="349"/>
      <c r="M65" s="349"/>
      <c r="N65" s="349"/>
      <c r="O65" s="349"/>
      <c r="P65" s="349"/>
      <c r="Q65" s="349"/>
      <c r="R65" s="353"/>
      <c r="S65" s="74"/>
      <c r="T65" s="352"/>
      <c r="U65" s="74"/>
      <c r="V65" s="352"/>
      <c r="W65" s="74"/>
    </row>
    <row r="66" spans="1:23" x14ac:dyDescent="0.2">
      <c r="A66" s="79" t="str">
        <f t="shared" si="10"/>
        <v/>
      </c>
      <c r="B66" s="357"/>
      <c r="C66" s="73">
        <f t="shared" si="7"/>
        <v>0</v>
      </c>
      <c r="D66" s="470">
        <v>0</v>
      </c>
      <c r="E66" s="349"/>
      <c r="F66" s="349"/>
      <c r="G66" s="349"/>
      <c r="H66" s="349"/>
      <c r="I66" s="349"/>
      <c r="J66" s="349"/>
      <c r="K66" s="349"/>
      <c r="L66" s="349"/>
      <c r="M66" s="349"/>
      <c r="N66" s="349"/>
      <c r="O66" s="349"/>
      <c r="P66" s="349"/>
      <c r="Q66" s="349"/>
      <c r="R66" s="353"/>
      <c r="S66" s="74"/>
      <c r="T66" s="352"/>
      <c r="U66" s="74"/>
      <c r="V66" s="352"/>
      <c r="W66" s="74"/>
    </row>
    <row r="67" spans="1:23" x14ac:dyDescent="0.2">
      <c r="A67" s="79" t="str">
        <f t="shared" si="10"/>
        <v/>
      </c>
      <c r="B67" s="357"/>
      <c r="C67" s="73">
        <f t="shared" si="7"/>
        <v>0</v>
      </c>
      <c r="D67" s="470">
        <v>0</v>
      </c>
      <c r="E67" s="349"/>
      <c r="F67" s="349"/>
      <c r="G67" s="349"/>
      <c r="H67" s="349"/>
      <c r="I67" s="349"/>
      <c r="J67" s="349"/>
      <c r="K67" s="349"/>
      <c r="L67" s="349"/>
      <c r="M67" s="349"/>
      <c r="N67" s="349"/>
      <c r="O67" s="349"/>
      <c r="P67" s="349"/>
      <c r="Q67" s="349"/>
      <c r="R67" s="353"/>
      <c r="S67" s="74"/>
      <c r="T67" s="352"/>
      <c r="U67" s="74"/>
      <c r="V67" s="352"/>
      <c r="W67" s="74"/>
    </row>
    <row r="68" spans="1:23" x14ac:dyDescent="0.2">
      <c r="A68" s="79" t="str">
        <f t="shared" si="10"/>
        <v/>
      </c>
      <c r="B68" s="357"/>
      <c r="C68" s="73">
        <f t="shared" si="7"/>
        <v>0</v>
      </c>
      <c r="D68" s="470">
        <v>0</v>
      </c>
      <c r="E68" s="349"/>
      <c r="F68" s="349"/>
      <c r="G68" s="349"/>
      <c r="H68" s="349"/>
      <c r="I68" s="349"/>
      <c r="J68" s="349"/>
      <c r="K68" s="349"/>
      <c r="L68" s="349"/>
      <c r="M68" s="349"/>
      <c r="N68" s="349"/>
      <c r="O68" s="349"/>
      <c r="P68" s="349"/>
      <c r="Q68" s="349"/>
      <c r="R68" s="353"/>
      <c r="S68" s="74"/>
      <c r="T68" s="352"/>
      <c r="U68" s="74"/>
      <c r="V68" s="352"/>
      <c r="W68" s="74"/>
    </row>
    <row r="69" spans="1:23" x14ac:dyDescent="0.2">
      <c r="A69" s="79" t="str">
        <f t="shared" si="10"/>
        <v/>
      </c>
      <c r="B69" s="358"/>
      <c r="C69" s="73">
        <f t="shared" si="7"/>
        <v>0</v>
      </c>
      <c r="D69" s="470">
        <v>0</v>
      </c>
      <c r="E69" s="349"/>
      <c r="F69" s="349"/>
      <c r="G69" s="349"/>
      <c r="H69" s="349"/>
      <c r="I69" s="349"/>
      <c r="J69" s="349"/>
      <c r="K69" s="359"/>
      <c r="L69" s="359"/>
      <c r="M69" s="359"/>
      <c r="N69" s="349"/>
      <c r="O69" s="349"/>
      <c r="P69" s="349"/>
      <c r="Q69" s="349"/>
      <c r="R69" s="353"/>
      <c r="S69" s="74"/>
      <c r="T69" s="359"/>
      <c r="U69" s="74"/>
      <c r="V69" s="359"/>
      <c r="W69" s="74"/>
    </row>
    <row r="70" spans="1:23" x14ac:dyDescent="0.2">
      <c r="A70" s="79" t="str">
        <f t="shared" si="10"/>
        <v/>
      </c>
      <c r="B70" s="358"/>
      <c r="C70" s="73">
        <f t="shared" si="7"/>
        <v>0</v>
      </c>
      <c r="D70" s="470">
        <v>0</v>
      </c>
      <c r="E70" s="349"/>
      <c r="F70" s="349"/>
      <c r="G70" s="349"/>
      <c r="H70" s="349"/>
      <c r="I70" s="349"/>
      <c r="J70" s="349"/>
      <c r="K70" s="359"/>
      <c r="L70" s="359"/>
      <c r="M70" s="359"/>
      <c r="N70" s="349"/>
      <c r="O70" s="349"/>
      <c r="P70" s="349"/>
      <c r="Q70" s="349"/>
      <c r="R70" s="353"/>
      <c r="S70" s="74" t="str">
        <f t="shared" si="11"/>
        <v/>
      </c>
      <c r="T70" s="359"/>
      <c r="U70" s="74" t="str">
        <f t="shared" si="8"/>
        <v/>
      </c>
      <c r="V70" s="359"/>
      <c r="W70" s="74" t="str">
        <f t="shared" si="9"/>
        <v/>
      </c>
    </row>
    <row r="71" spans="1:23" s="75" customFormat="1" x14ac:dyDescent="0.2">
      <c r="A71" s="79"/>
      <c r="B71" s="240" t="s">
        <v>4</v>
      </c>
      <c r="C71" s="80">
        <f>SUM(C61:C70)</f>
        <v>2169</v>
      </c>
      <c r="D71" s="80">
        <f>SUM(D61:D70)</f>
        <v>0</v>
      </c>
      <c r="E71" s="80">
        <f>SUM(E61:E70)</f>
        <v>999</v>
      </c>
      <c r="F71" s="80">
        <f>SUM(F61:F70)</f>
        <v>0</v>
      </c>
      <c r="G71" s="80">
        <f t="shared" ref="G71:R71" si="12">SUM(G61:G70)</f>
        <v>0</v>
      </c>
      <c r="H71" s="80">
        <f t="shared" si="12"/>
        <v>0</v>
      </c>
      <c r="I71" s="80">
        <f t="shared" si="12"/>
        <v>0</v>
      </c>
      <c r="J71" s="80">
        <f t="shared" si="12"/>
        <v>0</v>
      </c>
      <c r="K71" s="76">
        <f t="shared" si="12"/>
        <v>390</v>
      </c>
      <c r="L71" s="76">
        <f t="shared" si="12"/>
        <v>390</v>
      </c>
      <c r="M71" s="76">
        <f t="shared" si="12"/>
        <v>390</v>
      </c>
      <c r="N71" s="76">
        <f t="shared" si="12"/>
        <v>0</v>
      </c>
      <c r="O71" s="80">
        <f t="shared" si="12"/>
        <v>0</v>
      </c>
      <c r="P71" s="80">
        <f t="shared" si="12"/>
        <v>0</v>
      </c>
      <c r="Q71" s="80">
        <f t="shared" si="12"/>
        <v>0</v>
      </c>
      <c r="R71" s="77">
        <f t="shared" si="12"/>
        <v>300</v>
      </c>
      <c r="S71" s="78">
        <f>IF(R71=0,"-",R71/$C71)</f>
        <v>0.13831258644536654</v>
      </c>
      <c r="T71" s="77">
        <f>SUM(T61:T70)</f>
        <v>110</v>
      </c>
      <c r="U71" s="78">
        <f>IF(T71=0,"-",T71/$C71)</f>
        <v>5.0714615029967727E-2</v>
      </c>
      <c r="V71" s="77">
        <f>SUM(V61:V70)</f>
        <v>375</v>
      </c>
      <c r="W71" s="78">
        <f>IF(V71=0,"-",V71/$C71)</f>
        <v>0.17289073305670816</v>
      </c>
    </row>
    <row r="72" spans="1:23" x14ac:dyDescent="0.2">
      <c r="A72" s="79"/>
    </row>
    <row r="73" spans="1:23" x14ac:dyDescent="0.2">
      <c r="A73" s="79"/>
    </row>
    <row r="74" spans="1:23" x14ac:dyDescent="0.2">
      <c r="A74" s="79"/>
    </row>
    <row r="75" spans="1:23" x14ac:dyDescent="0.2">
      <c r="A75" s="79"/>
    </row>
    <row r="76" spans="1:23" ht="15" customHeight="1" x14ac:dyDescent="0.2">
      <c r="A76" s="79"/>
      <c r="C76" s="493" t="s">
        <v>194</v>
      </c>
      <c r="D76" s="493"/>
      <c r="E76" s="493"/>
      <c r="F76" s="493"/>
      <c r="G76" s="493"/>
      <c r="H76" s="494"/>
      <c r="I76" s="494"/>
      <c r="J76" s="494"/>
      <c r="K76" s="494"/>
      <c r="L76" s="494"/>
      <c r="M76" s="494"/>
      <c r="N76" s="494"/>
      <c r="O76" s="494"/>
      <c r="P76" s="494"/>
      <c r="Q76" s="494"/>
      <c r="R76" s="494"/>
      <c r="S76" s="494"/>
      <c r="T76" s="67"/>
      <c r="U76" s="67"/>
      <c r="V76" s="67"/>
      <c r="W76" s="67"/>
    </row>
    <row r="77" spans="1:23" ht="15" customHeight="1" x14ac:dyDescent="0.2">
      <c r="A77" s="79"/>
      <c r="B77" s="238"/>
      <c r="C77" s="33"/>
      <c r="D77" s="498" t="s">
        <v>1</v>
      </c>
      <c r="E77" s="498"/>
      <c r="F77" s="498"/>
      <c r="G77" s="498"/>
      <c r="H77" s="498"/>
      <c r="I77" s="498"/>
      <c r="J77" s="498"/>
      <c r="K77" s="498"/>
      <c r="L77" s="498"/>
      <c r="M77" s="498"/>
      <c r="N77" s="498"/>
      <c r="O77" s="498"/>
      <c r="P77" s="498"/>
      <c r="Q77" s="499"/>
      <c r="R77" s="495" t="s">
        <v>187</v>
      </c>
      <c r="S77" s="496"/>
      <c r="T77" s="496" t="s">
        <v>188</v>
      </c>
      <c r="U77" s="496"/>
      <c r="V77" s="496" t="s">
        <v>257</v>
      </c>
      <c r="W77" s="497"/>
    </row>
    <row r="78" spans="1:23" ht="17" x14ac:dyDescent="0.2">
      <c r="A78" s="79"/>
      <c r="B78" s="239" t="s">
        <v>114</v>
      </c>
      <c r="C78" s="28" t="s">
        <v>192</v>
      </c>
      <c r="D78" s="69" t="s">
        <v>129</v>
      </c>
      <c r="E78" s="69" t="s">
        <v>5</v>
      </c>
      <c r="F78" s="69">
        <v>1</v>
      </c>
      <c r="G78" s="69">
        <f t="shared" ref="G78:M78" si="13">1+F78</f>
        <v>2</v>
      </c>
      <c r="H78" s="69">
        <f t="shared" si="13"/>
        <v>3</v>
      </c>
      <c r="I78" s="69">
        <f t="shared" si="13"/>
        <v>4</v>
      </c>
      <c r="J78" s="69">
        <f t="shared" si="13"/>
        <v>5</v>
      </c>
      <c r="K78" s="69">
        <f t="shared" si="13"/>
        <v>6</v>
      </c>
      <c r="L78" s="69">
        <f t="shared" si="13"/>
        <v>7</v>
      </c>
      <c r="M78" s="69">
        <f t="shared" si="13"/>
        <v>8</v>
      </c>
      <c r="N78" s="69">
        <v>9</v>
      </c>
      <c r="O78" s="69">
        <v>10</v>
      </c>
      <c r="P78" s="69">
        <v>11</v>
      </c>
      <c r="Q78" s="69">
        <v>12</v>
      </c>
      <c r="R78" s="70" t="s">
        <v>189</v>
      </c>
      <c r="S78" s="71" t="s">
        <v>190</v>
      </c>
      <c r="T78" s="71" t="s">
        <v>189</v>
      </c>
      <c r="U78" s="71" t="s">
        <v>190</v>
      </c>
      <c r="V78" s="71" t="s">
        <v>189</v>
      </c>
      <c r="W78" s="71" t="s">
        <v>190</v>
      </c>
    </row>
    <row r="79" spans="1:23" x14ac:dyDescent="0.2">
      <c r="A79" s="79">
        <f>IF(B79="","",1)</f>
        <v>1</v>
      </c>
      <c r="B79" s="419" t="s">
        <v>472</v>
      </c>
      <c r="C79" s="73">
        <f t="shared" ref="C79:C88" si="14">SUM(D79:Q79)</f>
        <v>960</v>
      </c>
      <c r="D79" s="470">
        <v>0</v>
      </c>
      <c r="E79" s="348"/>
      <c r="F79" s="348"/>
      <c r="G79" s="348"/>
      <c r="H79" s="348"/>
      <c r="I79" s="348"/>
      <c r="J79" s="348"/>
      <c r="K79" s="348"/>
      <c r="L79" s="348"/>
      <c r="M79" s="348"/>
      <c r="N79" s="360">
        <v>240</v>
      </c>
      <c r="O79" s="360">
        <v>240</v>
      </c>
      <c r="P79" s="360">
        <v>240</v>
      </c>
      <c r="Q79" s="360">
        <v>240</v>
      </c>
      <c r="R79" s="352">
        <v>120</v>
      </c>
      <c r="S79" s="74">
        <f t="shared" ref="S79:S81" si="15">IF(R79="","",R79/C79)</f>
        <v>0.125</v>
      </c>
      <c r="T79" s="352">
        <v>100</v>
      </c>
      <c r="U79" s="74">
        <f t="shared" ref="U79:U81" si="16">IF(T79="","",T79/C79)</f>
        <v>0.10416666666666667</v>
      </c>
      <c r="V79" s="352">
        <v>300</v>
      </c>
      <c r="W79" s="74">
        <f>IF(V79=0,"",V79/C79)</f>
        <v>0.3125</v>
      </c>
    </row>
    <row r="80" spans="1:23" x14ac:dyDescent="0.2">
      <c r="A80" s="79">
        <f>IF(B80="","",A79+1)</f>
        <v>2</v>
      </c>
      <c r="B80" s="419" t="s">
        <v>474</v>
      </c>
      <c r="C80" s="73">
        <f t="shared" si="14"/>
        <v>600</v>
      </c>
      <c r="D80" s="470">
        <v>0</v>
      </c>
      <c r="E80" s="349"/>
      <c r="F80" s="349"/>
      <c r="G80" s="349"/>
      <c r="H80" s="349"/>
      <c r="I80" s="349"/>
      <c r="J80" s="349"/>
      <c r="K80" s="349"/>
      <c r="L80" s="349"/>
      <c r="M80" s="349"/>
      <c r="N80" s="352">
        <v>150</v>
      </c>
      <c r="O80" s="352">
        <v>150</v>
      </c>
      <c r="P80" s="352">
        <v>150</v>
      </c>
      <c r="Q80" s="352">
        <v>150</v>
      </c>
      <c r="R80" s="353">
        <v>150</v>
      </c>
      <c r="S80" s="74">
        <f t="shared" si="15"/>
        <v>0.25</v>
      </c>
      <c r="T80" s="352">
        <v>75</v>
      </c>
      <c r="U80" s="74">
        <f t="shared" si="16"/>
        <v>0.125</v>
      </c>
      <c r="V80" s="352">
        <v>250</v>
      </c>
      <c r="W80" s="74">
        <f t="shared" ref="W80:W81" si="17">IF(V80=0,"",V80/C80)</f>
        <v>0.41666666666666669</v>
      </c>
    </row>
    <row r="81" spans="1:23" x14ac:dyDescent="0.2">
      <c r="A81" s="79">
        <f t="shared" ref="A81:A88" si="18">IF(B81="","",A80+1)</f>
        <v>3</v>
      </c>
      <c r="B81" s="419" t="s">
        <v>473</v>
      </c>
      <c r="C81" s="73">
        <f t="shared" si="14"/>
        <v>300</v>
      </c>
      <c r="D81" s="470">
        <v>0</v>
      </c>
      <c r="E81" s="349"/>
      <c r="F81" s="349"/>
      <c r="G81" s="349"/>
      <c r="H81" s="349"/>
      <c r="I81" s="349"/>
      <c r="J81" s="349"/>
      <c r="K81" s="349"/>
      <c r="L81" s="349"/>
      <c r="M81" s="349"/>
      <c r="N81" s="352">
        <v>75</v>
      </c>
      <c r="O81" s="352">
        <v>75</v>
      </c>
      <c r="P81" s="352">
        <v>75</v>
      </c>
      <c r="Q81" s="352">
        <v>75</v>
      </c>
      <c r="R81" s="353">
        <v>50</v>
      </c>
      <c r="S81" s="74">
        <f t="shared" si="15"/>
        <v>0.16666666666666666</v>
      </c>
      <c r="T81" s="352">
        <v>25</v>
      </c>
      <c r="U81" s="74">
        <f t="shared" si="16"/>
        <v>8.3333333333333329E-2</v>
      </c>
      <c r="V81" s="352">
        <v>175</v>
      </c>
      <c r="W81" s="74">
        <f t="shared" si="17"/>
        <v>0.58333333333333337</v>
      </c>
    </row>
    <row r="82" spans="1:23" x14ac:dyDescent="0.2">
      <c r="A82" s="79" t="str">
        <f t="shared" si="18"/>
        <v/>
      </c>
      <c r="B82" s="357"/>
      <c r="C82" s="73">
        <f t="shared" si="14"/>
        <v>0</v>
      </c>
      <c r="D82" s="470">
        <v>0</v>
      </c>
      <c r="E82" s="349"/>
      <c r="F82" s="349"/>
      <c r="G82" s="349"/>
      <c r="H82" s="349"/>
      <c r="I82" s="349"/>
      <c r="J82" s="349"/>
      <c r="K82" s="349"/>
      <c r="L82" s="349"/>
      <c r="M82" s="349"/>
      <c r="N82" s="352"/>
      <c r="O82" s="352"/>
      <c r="P82" s="352"/>
      <c r="Q82" s="352"/>
      <c r="R82" s="353"/>
      <c r="S82" s="74"/>
      <c r="T82" s="352"/>
      <c r="U82" s="74"/>
      <c r="V82" s="352"/>
      <c r="W82" s="74"/>
    </row>
    <row r="83" spans="1:23" x14ac:dyDescent="0.2">
      <c r="A83" s="79" t="str">
        <f t="shared" si="18"/>
        <v/>
      </c>
      <c r="B83" s="357"/>
      <c r="C83" s="73">
        <f t="shared" si="14"/>
        <v>0</v>
      </c>
      <c r="D83" s="470">
        <v>0</v>
      </c>
      <c r="E83" s="349"/>
      <c r="F83" s="349"/>
      <c r="G83" s="349"/>
      <c r="H83" s="349"/>
      <c r="I83" s="349"/>
      <c r="J83" s="349"/>
      <c r="K83" s="349"/>
      <c r="L83" s="349"/>
      <c r="M83" s="349"/>
      <c r="N83" s="352"/>
      <c r="O83" s="352"/>
      <c r="P83" s="352"/>
      <c r="Q83" s="352"/>
      <c r="R83" s="353"/>
      <c r="S83" s="74"/>
      <c r="T83" s="352"/>
      <c r="U83" s="74"/>
      <c r="V83" s="352"/>
      <c r="W83" s="74"/>
    </row>
    <row r="84" spans="1:23" x14ac:dyDescent="0.2">
      <c r="A84" s="79" t="str">
        <f t="shared" si="18"/>
        <v/>
      </c>
      <c r="B84" s="357"/>
      <c r="C84" s="73">
        <f t="shared" si="14"/>
        <v>0</v>
      </c>
      <c r="D84" s="470">
        <v>0</v>
      </c>
      <c r="E84" s="349"/>
      <c r="F84" s="349"/>
      <c r="G84" s="349"/>
      <c r="H84" s="349"/>
      <c r="I84" s="349"/>
      <c r="J84" s="349"/>
      <c r="K84" s="349"/>
      <c r="L84" s="349"/>
      <c r="M84" s="349"/>
      <c r="N84" s="352"/>
      <c r="O84" s="352"/>
      <c r="P84" s="352"/>
      <c r="Q84" s="352"/>
      <c r="R84" s="353"/>
      <c r="S84" s="74"/>
      <c r="T84" s="352"/>
      <c r="U84" s="74"/>
      <c r="V84" s="352"/>
      <c r="W84" s="74"/>
    </row>
    <row r="85" spans="1:23" x14ac:dyDescent="0.2">
      <c r="A85" s="79" t="str">
        <f t="shared" si="18"/>
        <v/>
      </c>
      <c r="B85" s="357"/>
      <c r="C85" s="73">
        <f t="shared" si="14"/>
        <v>0</v>
      </c>
      <c r="D85" s="470">
        <v>0</v>
      </c>
      <c r="E85" s="349"/>
      <c r="F85" s="349"/>
      <c r="G85" s="349"/>
      <c r="H85" s="349"/>
      <c r="I85" s="349"/>
      <c r="J85" s="349"/>
      <c r="K85" s="349"/>
      <c r="L85" s="349"/>
      <c r="M85" s="349"/>
      <c r="N85" s="352"/>
      <c r="O85" s="352"/>
      <c r="P85" s="352"/>
      <c r="Q85" s="352"/>
      <c r="R85" s="353"/>
      <c r="S85" s="74"/>
      <c r="T85" s="352"/>
      <c r="U85" s="74"/>
      <c r="V85" s="352"/>
      <c r="W85" s="74"/>
    </row>
    <row r="86" spans="1:23" x14ac:dyDescent="0.2">
      <c r="A86" s="79" t="str">
        <f t="shared" si="18"/>
        <v/>
      </c>
      <c r="B86" s="357"/>
      <c r="C86" s="73">
        <f t="shared" si="14"/>
        <v>0</v>
      </c>
      <c r="D86" s="470">
        <v>0</v>
      </c>
      <c r="E86" s="349"/>
      <c r="F86" s="349"/>
      <c r="G86" s="349"/>
      <c r="H86" s="349"/>
      <c r="I86" s="349"/>
      <c r="J86" s="349"/>
      <c r="K86" s="349"/>
      <c r="L86" s="349"/>
      <c r="M86" s="349"/>
      <c r="N86" s="352"/>
      <c r="O86" s="352"/>
      <c r="P86" s="352"/>
      <c r="Q86" s="352"/>
      <c r="R86" s="353"/>
      <c r="S86" s="74"/>
      <c r="T86" s="352"/>
      <c r="U86" s="74"/>
      <c r="V86" s="352"/>
      <c r="W86" s="74"/>
    </row>
    <row r="87" spans="1:23" x14ac:dyDescent="0.2">
      <c r="A87" s="79" t="str">
        <f t="shared" si="18"/>
        <v/>
      </c>
      <c r="B87" s="357"/>
      <c r="C87" s="73">
        <f t="shared" si="14"/>
        <v>0</v>
      </c>
      <c r="D87" s="470">
        <v>0</v>
      </c>
      <c r="E87" s="349"/>
      <c r="F87" s="349"/>
      <c r="G87" s="349"/>
      <c r="H87" s="349"/>
      <c r="I87" s="349"/>
      <c r="J87" s="349"/>
      <c r="K87" s="349"/>
      <c r="L87" s="349"/>
      <c r="M87" s="349"/>
      <c r="N87" s="352"/>
      <c r="O87" s="352"/>
      <c r="P87" s="352"/>
      <c r="Q87" s="352"/>
      <c r="R87" s="353"/>
      <c r="S87" s="74"/>
      <c r="T87" s="352"/>
      <c r="U87" s="74"/>
      <c r="V87" s="352"/>
      <c r="W87" s="74"/>
    </row>
    <row r="88" spans="1:23" x14ac:dyDescent="0.2">
      <c r="A88" s="79" t="str">
        <f t="shared" si="18"/>
        <v/>
      </c>
      <c r="B88" s="357"/>
      <c r="C88" s="73">
        <f t="shared" si="14"/>
        <v>0</v>
      </c>
      <c r="D88" s="470">
        <v>0</v>
      </c>
      <c r="E88" s="349"/>
      <c r="F88" s="349"/>
      <c r="G88" s="349"/>
      <c r="H88" s="349"/>
      <c r="I88" s="349"/>
      <c r="J88" s="349"/>
      <c r="K88" s="349"/>
      <c r="L88" s="349"/>
      <c r="M88" s="349"/>
      <c r="N88" s="352"/>
      <c r="O88" s="352"/>
      <c r="P88" s="352"/>
      <c r="Q88" s="352"/>
      <c r="R88" s="353"/>
      <c r="S88" s="74"/>
      <c r="T88" s="352"/>
      <c r="U88" s="74"/>
      <c r="V88" s="352"/>
      <c r="W88" s="74"/>
    </row>
    <row r="89" spans="1:23" s="75" customFormat="1" x14ac:dyDescent="0.2">
      <c r="B89" s="240" t="s">
        <v>233</v>
      </c>
      <c r="C89" s="80">
        <f t="shared" ref="C89:Q89" si="19">SUM(C79:C88)</f>
        <v>1860</v>
      </c>
      <c r="D89" s="80">
        <f t="shared" si="19"/>
        <v>0</v>
      </c>
      <c r="E89" s="80">
        <f t="shared" si="19"/>
        <v>0</v>
      </c>
      <c r="F89" s="80">
        <f t="shared" si="19"/>
        <v>0</v>
      </c>
      <c r="G89" s="80">
        <f t="shared" si="19"/>
        <v>0</v>
      </c>
      <c r="H89" s="80">
        <f t="shared" si="19"/>
        <v>0</v>
      </c>
      <c r="I89" s="80">
        <f t="shared" si="19"/>
        <v>0</v>
      </c>
      <c r="J89" s="80">
        <f t="shared" si="19"/>
        <v>0</v>
      </c>
      <c r="K89" s="80">
        <f t="shared" si="19"/>
        <v>0</v>
      </c>
      <c r="L89" s="80">
        <f t="shared" si="19"/>
        <v>0</v>
      </c>
      <c r="M89" s="80">
        <f t="shared" si="19"/>
        <v>0</v>
      </c>
      <c r="N89" s="80">
        <f t="shared" si="19"/>
        <v>465</v>
      </c>
      <c r="O89" s="80">
        <f t="shared" si="19"/>
        <v>465</v>
      </c>
      <c r="P89" s="80">
        <f t="shared" si="19"/>
        <v>465</v>
      </c>
      <c r="Q89" s="80">
        <f t="shared" si="19"/>
        <v>465</v>
      </c>
      <c r="R89" s="77">
        <f>SUM(R79:R88)</f>
        <v>320</v>
      </c>
      <c r="S89" s="78">
        <f>IF(R89=0,"-",R89/C89)</f>
        <v>0.17204301075268819</v>
      </c>
      <c r="T89" s="77">
        <f>SUM(T79:T88)</f>
        <v>200</v>
      </c>
      <c r="U89" s="81">
        <f>IF(T89=0,"-",T89/C89)</f>
        <v>0.10752688172043011</v>
      </c>
      <c r="V89" s="77">
        <f>SUM(V79:V88)</f>
        <v>725</v>
      </c>
      <c r="W89" s="78">
        <f>IF(V89=0,"-",V89/C89)</f>
        <v>0.38978494623655913</v>
      </c>
    </row>
    <row r="90" spans="1:23" x14ac:dyDescent="0.2">
      <c r="A90" s="79" t="str">
        <f>IF(B90="","",1)</f>
        <v/>
      </c>
      <c r="C90" s="82"/>
      <c r="D90" s="82"/>
      <c r="E90" s="82"/>
      <c r="F90" s="82"/>
      <c r="G90" s="82"/>
      <c r="H90" s="82"/>
      <c r="I90" s="82"/>
      <c r="J90" s="82"/>
      <c r="K90" s="82"/>
      <c r="L90" s="82"/>
      <c r="M90" s="82"/>
      <c r="N90" s="82"/>
      <c r="O90" s="82"/>
      <c r="P90" s="82"/>
      <c r="Q90" s="82"/>
      <c r="R90" s="82"/>
      <c r="S90" s="82"/>
      <c r="T90" s="82"/>
      <c r="U90" s="82"/>
      <c r="V90" s="82"/>
      <c r="W90" s="82"/>
    </row>
    <row r="91" spans="1:23" x14ac:dyDescent="0.2">
      <c r="A91" s="79" t="str">
        <f>IF(B91="","",A90+1)</f>
        <v/>
      </c>
      <c r="C91" s="82"/>
      <c r="D91" s="82"/>
      <c r="E91" s="82"/>
      <c r="F91" s="82"/>
      <c r="G91" s="82"/>
      <c r="H91" s="82"/>
      <c r="I91" s="82"/>
      <c r="J91" s="82"/>
      <c r="K91" s="82"/>
      <c r="L91" s="82"/>
      <c r="M91" s="82"/>
      <c r="N91" s="82"/>
      <c r="O91" s="82"/>
      <c r="P91" s="82"/>
      <c r="Q91" s="82"/>
      <c r="R91" s="82"/>
      <c r="S91" s="82"/>
      <c r="T91" s="82"/>
      <c r="U91" s="82"/>
      <c r="V91" s="82"/>
      <c r="W91" s="82"/>
    </row>
    <row r="92" spans="1:23" x14ac:dyDescent="0.2">
      <c r="A92" s="79" t="str">
        <f t="shared" ref="A92" si="20">IF(B92="","",A91+1)</f>
        <v/>
      </c>
      <c r="C92" s="82"/>
      <c r="D92" s="82"/>
      <c r="E92" s="82"/>
      <c r="F92" s="82"/>
      <c r="G92" s="82"/>
      <c r="H92" s="82"/>
      <c r="I92" s="82"/>
      <c r="J92" s="82"/>
      <c r="K92" s="82"/>
      <c r="L92" s="82"/>
      <c r="M92" s="82"/>
      <c r="N92" s="82"/>
      <c r="O92" s="82"/>
      <c r="P92" s="82"/>
      <c r="Q92" s="82"/>
      <c r="R92" s="82"/>
      <c r="S92" s="82"/>
      <c r="T92" s="82"/>
      <c r="U92" s="82"/>
      <c r="V92" s="82"/>
      <c r="W92" s="82"/>
    </row>
    <row r="93" spans="1:23" x14ac:dyDescent="0.2">
      <c r="C93" s="82"/>
      <c r="D93" s="82"/>
      <c r="E93" s="82"/>
      <c r="F93" s="82"/>
      <c r="G93" s="82"/>
      <c r="H93" s="82"/>
      <c r="I93" s="82"/>
      <c r="J93" s="82"/>
      <c r="K93" s="82"/>
      <c r="L93" s="82"/>
      <c r="M93" s="82"/>
      <c r="N93" s="82"/>
      <c r="O93" s="82"/>
      <c r="P93" s="82"/>
      <c r="Q93" s="82"/>
      <c r="R93" s="82"/>
      <c r="S93" s="82"/>
      <c r="T93" s="82"/>
      <c r="U93" s="82"/>
      <c r="V93" s="82"/>
      <c r="W93" s="82"/>
    </row>
    <row r="94" spans="1:23" ht="15" customHeight="1" x14ac:dyDescent="0.2">
      <c r="C94" s="493" t="s">
        <v>186</v>
      </c>
      <c r="D94" s="493"/>
      <c r="E94" s="493"/>
      <c r="F94" s="493"/>
      <c r="G94" s="493"/>
      <c r="H94" s="494"/>
      <c r="I94" s="494"/>
      <c r="J94" s="494"/>
      <c r="K94" s="494"/>
      <c r="L94" s="494"/>
      <c r="M94" s="494"/>
      <c r="N94" s="494"/>
      <c r="O94" s="494"/>
      <c r="P94" s="494"/>
      <c r="Q94" s="494"/>
      <c r="R94" s="494"/>
      <c r="S94" s="494"/>
      <c r="T94" s="67"/>
      <c r="U94" s="67"/>
      <c r="V94" s="67"/>
      <c r="W94" s="67"/>
    </row>
    <row r="95" spans="1:23" ht="15" customHeight="1" x14ac:dyDescent="0.2">
      <c r="B95" s="238"/>
      <c r="D95" s="498" t="s">
        <v>225</v>
      </c>
      <c r="E95" s="498"/>
      <c r="F95" s="498"/>
      <c r="G95" s="498"/>
      <c r="H95" s="498"/>
      <c r="I95" s="498"/>
      <c r="J95" s="498"/>
      <c r="K95" s="498"/>
      <c r="L95" s="498"/>
      <c r="M95" s="498"/>
      <c r="N95" s="498"/>
      <c r="O95" s="498"/>
      <c r="P95" s="498"/>
      <c r="Q95" s="499"/>
      <c r="R95" s="495" t="s">
        <v>187</v>
      </c>
      <c r="S95" s="496"/>
      <c r="T95" s="496" t="s">
        <v>188</v>
      </c>
      <c r="U95" s="496"/>
      <c r="V95" s="496" t="s">
        <v>257</v>
      </c>
      <c r="W95" s="497"/>
    </row>
    <row r="96" spans="1:23" ht="17" x14ac:dyDescent="0.2">
      <c r="B96" s="239" t="s">
        <v>158</v>
      </c>
      <c r="C96" s="28" t="s">
        <v>192</v>
      </c>
      <c r="D96" s="69" t="s">
        <v>129</v>
      </c>
      <c r="E96" s="69" t="s">
        <v>161</v>
      </c>
      <c r="F96" s="69">
        <v>1</v>
      </c>
      <c r="G96" s="69">
        <f t="shared" ref="G96:M96" si="21">1+F96</f>
        <v>2</v>
      </c>
      <c r="H96" s="69">
        <f t="shared" si="21"/>
        <v>3</v>
      </c>
      <c r="I96" s="69">
        <f t="shared" si="21"/>
        <v>4</v>
      </c>
      <c r="J96" s="69">
        <f t="shared" si="21"/>
        <v>5</v>
      </c>
      <c r="K96" s="69">
        <f t="shared" si="21"/>
        <v>6</v>
      </c>
      <c r="L96" s="69">
        <f t="shared" si="21"/>
        <v>7</v>
      </c>
      <c r="M96" s="69">
        <f t="shared" si="21"/>
        <v>8</v>
      </c>
      <c r="N96" s="69">
        <v>9</v>
      </c>
      <c r="O96" s="69">
        <v>10</v>
      </c>
      <c r="P96" s="69">
        <v>11</v>
      </c>
      <c r="Q96" s="69">
        <v>12</v>
      </c>
      <c r="R96" s="70" t="s">
        <v>189</v>
      </c>
      <c r="S96" s="71" t="s">
        <v>190</v>
      </c>
      <c r="T96" s="71" t="s">
        <v>189</v>
      </c>
      <c r="U96" s="71" t="s">
        <v>190</v>
      </c>
      <c r="V96" s="71" t="s">
        <v>189</v>
      </c>
      <c r="W96" s="71" t="s">
        <v>190</v>
      </c>
    </row>
    <row r="97" spans="1:26" x14ac:dyDescent="0.2">
      <c r="A97" s="79">
        <f>IF(B97="","",1)</f>
        <v>1</v>
      </c>
      <c r="B97" s="361" t="s">
        <v>388</v>
      </c>
      <c r="C97" s="73">
        <f t="shared" ref="C97:C104" si="22">SUM(D97:Q97)</f>
        <v>45</v>
      </c>
      <c r="D97" s="470">
        <v>0</v>
      </c>
      <c r="E97" s="349"/>
      <c r="F97" s="349"/>
      <c r="G97" s="349"/>
      <c r="H97" s="349"/>
      <c r="I97" s="349"/>
      <c r="J97" s="349"/>
      <c r="K97" s="349"/>
      <c r="L97" s="349"/>
      <c r="M97" s="349"/>
      <c r="N97" s="349">
        <v>0</v>
      </c>
      <c r="O97" s="349">
        <v>0</v>
      </c>
      <c r="P97" s="349">
        <v>45</v>
      </c>
      <c r="Q97" s="349">
        <v>0</v>
      </c>
      <c r="R97" s="363"/>
      <c r="S97" s="74" t="str">
        <f t="shared" ref="S97:S104" si="23">IF(R97="","",R97/C97)</f>
        <v/>
      </c>
      <c r="T97" s="352"/>
      <c r="U97" s="74" t="str">
        <f t="shared" ref="U97:U104" si="24">IF(T97="","",T97/C97)</f>
        <v/>
      </c>
      <c r="V97" s="352"/>
      <c r="W97" s="74" t="str">
        <f>IF(V97=0,"",V97/C97)</f>
        <v/>
      </c>
    </row>
    <row r="98" spans="1:26" x14ac:dyDescent="0.2">
      <c r="A98" s="79" t="str">
        <f>IF(B98="","",A97+1)</f>
        <v/>
      </c>
      <c r="B98" s="361"/>
      <c r="C98" s="73">
        <f t="shared" si="22"/>
        <v>0</v>
      </c>
      <c r="D98" s="470">
        <v>0</v>
      </c>
      <c r="E98" s="349"/>
      <c r="F98" s="349"/>
      <c r="G98" s="349"/>
      <c r="H98" s="349"/>
      <c r="I98" s="349"/>
      <c r="J98" s="349"/>
      <c r="K98" s="349"/>
      <c r="L98" s="349"/>
      <c r="M98" s="349"/>
      <c r="N98" s="349"/>
      <c r="O98" s="349"/>
      <c r="P98" s="349"/>
      <c r="Q98" s="349"/>
      <c r="R98" s="353"/>
      <c r="S98" s="74" t="str">
        <f t="shared" si="23"/>
        <v/>
      </c>
      <c r="T98" s="352"/>
      <c r="U98" s="74" t="str">
        <f t="shared" si="24"/>
        <v/>
      </c>
      <c r="V98" s="352"/>
      <c r="W98" s="74" t="str">
        <f t="shared" ref="W98:W104" si="25">IF(V98=0,"",V98/C98)</f>
        <v/>
      </c>
    </row>
    <row r="99" spans="1:26" x14ac:dyDescent="0.2">
      <c r="A99" s="79" t="str">
        <f t="shared" ref="A99" si="26">IF(B99="","",A98+1)</f>
        <v/>
      </c>
      <c r="B99" s="361"/>
      <c r="C99" s="73">
        <f t="shared" si="22"/>
        <v>0</v>
      </c>
      <c r="D99" s="470">
        <v>0</v>
      </c>
      <c r="E99" s="349"/>
      <c r="F99" s="349"/>
      <c r="G99" s="349"/>
      <c r="H99" s="349"/>
      <c r="I99" s="349"/>
      <c r="J99" s="349"/>
      <c r="K99" s="349"/>
      <c r="L99" s="349"/>
      <c r="M99" s="349"/>
      <c r="N99" s="469"/>
      <c r="O99" s="349"/>
      <c r="P99" s="349"/>
      <c r="Q99" s="349"/>
      <c r="R99" s="353"/>
      <c r="S99" s="74" t="str">
        <f t="shared" si="23"/>
        <v/>
      </c>
      <c r="T99" s="352"/>
      <c r="U99" s="74" t="str">
        <f t="shared" si="24"/>
        <v/>
      </c>
      <c r="V99" s="352"/>
      <c r="W99" s="74" t="str">
        <f t="shared" si="25"/>
        <v/>
      </c>
    </row>
    <row r="100" spans="1:26" x14ac:dyDescent="0.2">
      <c r="A100" s="79" t="str">
        <f t="shared" ref="A100:A104" si="27">IF(B100="","",A99+1)</f>
        <v/>
      </c>
      <c r="B100" s="362"/>
      <c r="C100" s="73">
        <f t="shared" si="22"/>
        <v>0</v>
      </c>
      <c r="D100" s="470">
        <v>0</v>
      </c>
      <c r="E100" s="352"/>
      <c r="F100" s="352"/>
      <c r="G100" s="352"/>
      <c r="H100" s="352"/>
      <c r="I100" s="352"/>
      <c r="J100" s="352"/>
      <c r="K100" s="352"/>
      <c r="L100" s="352"/>
      <c r="M100" s="352"/>
      <c r="N100" s="352"/>
      <c r="O100" s="352"/>
      <c r="P100" s="352"/>
      <c r="Q100" s="349"/>
      <c r="R100" s="353"/>
      <c r="S100" s="74" t="str">
        <f t="shared" si="23"/>
        <v/>
      </c>
      <c r="T100" s="352"/>
      <c r="U100" s="74" t="str">
        <f t="shared" si="24"/>
        <v/>
      </c>
      <c r="V100" s="352"/>
      <c r="W100" s="74" t="str">
        <f t="shared" si="25"/>
        <v/>
      </c>
    </row>
    <row r="101" spans="1:26" x14ac:dyDescent="0.2">
      <c r="A101" s="79" t="str">
        <f t="shared" si="27"/>
        <v/>
      </c>
      <c r="B101" s="362"/>
      <c r="C101" s="73">
        <f t="shared" si="22"/>
        <v>0</v>
      </c>
      <c r="D101" s="470">
        <v>0</v>
      </c>
      <c r="E101" s="352"/>
      <c r="F101" s="352"/>
      <c r="G101" s="352"/>
      <c r="H101" s="352"/>
      <c r="I101" s="352"/>
      <c r="J101" s="352"/>
      <c r="K101" s="352"/>
      <c r="L101" s="352"/>
      <c r="M101" s="352"/>
      <c r="N101" s="352"/>
      <c r="O101" s="352"/>
      <c r="P101" s="352"/>
      <c r="Q101" s="352"/>
      <c r="R101" s="353"/>
      <c r="S101" s="74" t="str">
        <f t="shared" si="23"/>
        <v/>
      </c>
      <c r="T101" s="352"/>
      <c r="U101" s="74" t="str">
        <f t="shared" si="24"/>
        <v/>
      </c>
      <c r="V101" s="352"/>
      <c r="W101" s="74" t="str">
        <f t="shared" si="25"/>
        <v/>
      </c>
    </row>
    <row r="102" spans="1:26" x14ac:dyDescent="0.2">
      <c r="A102" s="79" t="str">
        <f t="shared" si="27"/>
        <v/>
      </c>
      <c r="B102" s="362"/>
      <c r="C102" s="73">
        <f t="shared" si="22"/>
        <v>0</v>
      </c>
      <c r="D102" s="470">
        <v>0</v>
      </c>
      <c r="E102" s="352"/>
      <c r="F102" s="352"/>
      <c r="G102" s="352"/>
      <c r="H102" s="352"/>
      <c r="I102" s="352"/>
      <c r="J102" s="352"/>
      <c r="K102" s="352"/>
      <c r="L102" s="352"/>
      <c r="M102" s="352"/>
      <c r="N102" s="352"/>
      <c r="O102" s="352"/>
      <c r="P102" s="352"/>
      <c r="Q102" s="352"/>
      <c r="R102" s="353"/>
      <c r="S102" s="74" t="str">
        <f t="shared" si="23"/>
        <v/>
      </c>
      <c r="T102" s="352"/>
      <c r="U102" s="74" t="str">
        <f t="shared" si="24"/>
        <v/>
      </c>
      <c r="V102" s="352"/>
      <c r="W102" s="74" t="str">
        <f t="shared" si="25"/>
        <v/>
      </c>
      <c r="Z102" s="349"/>
    </row>
    <row r="103" spans="1:26" x14ac:dyDescent="0.2">
      <c r="A103" s="79" t="str">
        <f t="shared" si="27"/>
        <v/>
      </c>
      <c r="B103" s="362"/>
      <c r="C103" s="73">
        <f t="shared" si="22"/>
        <v>0</v>
      </c>
      <c r="D103" s="470">
        <v>0</v>
      </c>
      <c r="E103" s="352"/>
      <c r="F103" s="352"/>
      <c r="G103" s="352"/>
      <c r="H103" s="352"/>
      <c r="I103" s="352"/>
      <c r="J103" s="352"/>
      <c r="K103" s="352"/>
      <c r="L103" s="352"/>
      <c r="M103" s="352"/>
      <c r="N103" s="352"/>
      <c r="O103" s="352"/>
      <c r="P103" s="352"/>
      <c r="Q103" s="352"/>
      <c r="R103" s="353"/>
      <c r="S103" s="74" t="str">
        <f t="shared" si="23"/>
        <v/>
      </c>
      <c r="T103" s="352"/>
      <c r="U103" s="74" t="str">
        <f t="shared" si="24"/>
        <v/>
      </c>
      <c r="V103" s="352"/>
      <c r="W103" s="74" t="str">
        <f t="shared" si="25"/>
        <v/>
      </c>
    </row>
    <row r="104" spans="1:26" x14ac:dyDescent="0.2">
      <c r="A104" s="79" t="str">
        <f t="shared" si="27"/>
        <v/>
      </c>
      <c r="B104" s="362"/>
      <c r="C104" s="73">
        <f t="shared" si="22"/>
        <v>0</v>
      </c>
      <c r="D104" s="470">
        <v>0</v>
      </c>
      <c r="E104" s="352"/>
      <c r="F104" s="352"/>
      <c r="G104" s="352"/>
      <c r="H104" s="352"/>
      <c r="I104" s="352"/>
      <c r="J104" s="352"/>
      <c r="K104" s="352"/>
      <c r="L104" s="352"/>
      <c r="M104" s="352"/>
      <c r="N104" s="352"/>
      <c r="O104" s="352"/>
      <c r="P104" s="352"/>
      <c r="Q104" s="352"/>
      <c r="R104" s="354"/>
      <c r="S104" s="74" t="str">
        <f t="shared" si="23"/>
        <v/>
      </c>
      <c r="T104" s="352"/>
      <c r="U104" s="74" t="str">
        <f t="shared" si="24"/>
        <v/>
      </c>
      <c r="V104" s="352"/>
      <c r="W104" s="74" t="str">
        <f t="shared" si="25"/>
        <v/>
      </c>
    </row>
    <row r="105" spans="1:26" s="75" customFormat="1" x14ac:dyDescent="0.2">
      <c r="B105" s="240" t="s">
        <v>143</v>
      </c>
      <c r="C105" s="83">
        <f t="shared" ref="C105:R105" si="28">SUM(C97:C104)</f>
        <v>45</v>
      </c>
      <c r="D105" s="80">
        <f t="shared" si="28"/>
        <v>0</v>
      </c>
      <c r="E105" s="80">
        <f t="shared" si="28"/>
        <v>0</v>
      </c>
      <c r="F105" s="80">
        <f t="shared" si="28"/>
        <v>0</v>
      </c>
      <c r="G105" s="80">
        <f t="shared" si="28"/>
        <v>0</v>
      </c>
      <c r="H105" s="80">
        <f t="shared" si="28"/>
        <v>0</v>
      </c>
      <c r="I105" s="80">
        <f t="shared" si="28"/>
        <v>0</v>
      </c>
      <c r="J105" s="80">
        <f t="shared" si="28"/>
        <v>0</v>
      </c>
      <c r="K105" s="80">
        <f t="shared" si="28"/>
        <v>0</v>
      </c>
      <c r="L105" s="80">
        <f t="shared" si="28"/>
        <v>0</v>
      </c>
      <c r="M105" s="80">
        <f t="shared" si="28"/>
        <v>0</v>
      </c>
      <c r="N105" s="80">
        <f t="shared" si="28"/>
        <v>0</v>
      </c>
      <c r="O105" s="80">
        <f t="shared" si="28"/>
        <v>0</v>
      </c>
      <c r="P105" s="80">
        <f t="shared" si="28"/>
        <v>45</v>
      </c>
      <c r="Q105" s="80">
        <f t="shared" si="28"/>
        <v>0</v>
      </c>
      <c r="R105" s="77">
        <f t="shared" si="28"/>
        <v>0</v>
      </c>
      <c r="S105" s="78" t="str">
        <f>IF(R105=0,"-",R105/C105)</f>
        <v>-</v>
      </c>
      <c r="T105" s="80">
        <f>SUM(T97:T104)</f>
        <v>0</v>
      </c>
      <c r="U105" s="78" t="str">
        <f>IF(T105=0,"-",T105/C105)</f>
        <v>-</v>
      </c>
      <c r="V105" s="80">
        <f>SUM(V97:V104)</f>
        <v>0</v>
      </c>
      <c r="W105" s="78" t="str">
        <f>IF(V105=0,"-",V105/C105)</f>
        <v>-</v>
      </c>
    </row>
    <row r="109" spans="1:26" ht="17" thickBot="1" x14ac:dyDescent="0.25">
      <c r="B109" s="241" t="s">
        <v>56</v>
      </c>
      <c r="C109" s="84">
        <f t="shared" ref="C109:R109" si="29">C53+C71+C89+C105</f>
        <v>9140</v>
      </c>
      <c r="D109" s="84">
        <f t="shared" si="29"/>
        <v>0</v>
      </c>
      <c r="E109" s="84">
        <f t="shared" si="29"/>
        <v>3996</v>
      </c>
      <c r="F109" s="84">
        <f t="shared" si="29"/>
        <v>229</v>
      </c>
      <c r="G109" s="84">
        <f t="shared" si="29"/>
        <v>1153</v>
      </c>
      <c r="H109" s="84">
        <f t="shared" si="29"/>
        <v>229</v>
      </c>
      <c r="I109" s="84">
        <f t="shared" si="29"/>
        <v>229</v>
      </c>
      <c r="J109" s="84">
        <f t="shared" si="29"/>
        <v>229</v>
      </c>
      <c r="K109" s="84">
        <f t="shared" si="29"/>
        <v>390</v>
      </c>
      <c r="L109" s="84">
        <f t="shared" si="29"/>
        <v>390</v>
      </c>
      <c r="M109" s="84">
        <f t="shared" si="29"/>
        <v>390</v>
      </c>
      <c r="N109" s="84">
        <f t="shared" si="29"/>
        <v>465</v>
      </c>
      <c r="O109" s="84">
        <f t="shared" si="29"/>
        <v>465</v>
      </c>
      <c r="P109" s="84">
        <f t="shared" si="29"/>
        <v>510</v>
      </c>
      <c r="Q109" s="84">
        <f t="shared" si="29"/>
        <v>465</v>
      </c>
      <c r="R109" s="84">
        <f t="shared" si="29"/>
        <v>1040</v>
      </c>
      <c r="S109" s="85">
        <f>IF(R109=0,0,R109/C109)</f>
        <v>0.1137855579868709</v>
      </c>
      <c r="T109" s="84">
        <f>T53+T71+T89+T105</f>
        <v>435</v>
      </c>
      <c r="U109" s="85">
        <f>IF(T109=0,0,T109/C109)</f>
        <v>4.7592997811816196E-2</v>
      </c>
      <c r="V109" s="84">
        <f>V53+V71+V89+V105</f>
        <v>1475</v>
      </c>
      <c r="W109" s="85">
        <f>IF(V109=0,0,V109/C109)</f>
        <v>0.1613785557986871</v>
      </c>
    </row>
    <row r="122" spans="24:24" ht="29" customHeight="1" x14ac:dyDescent="0.2"/>
    <row r="124" spans="24:24" x14ac:dyDescent="0.2">
      <c r="X124" s="86"/>
    </row>
    <row r="125" spans="24:24" x14ac:dyDescent="0.2">
      <c r="X125" s="87"/>
    </row>
    <row r="222" spans="24:24" ht="36.75" customHeight="1" x14ac:dyDescent="0.2"/>
    <row r="224" spans="24:24" x14ac:dyDescent="0.2">
      <c r="X224" s="88"/>
    </row>
    <row r="225" spans="24:24" x14ac:dyDescent="0.2">
      <c r="X225" s="89"/>
    </row>
  </sheetData>
  <sheetProtection sheet="1" objects="1" scenarios="1" selectLockedCells="1"/>
  <mergeCells count="20">
    <mergeCell ref="C10:T10"/>
    <mergeCell ref="C58:T58"/>
    <mergeCell ref="V77:W77"/>
    <mergeCell ref="V11:W11"/>
    <mergeCell ref="R77:S77"/>
    <mergeCell ref="T77:U77"/>
    <mergeCell ref="C76:S76"/>
    <mergeCell ref="R11:S11"/>
    <mergeCell ref="T11:U11"/>
    <mergeCell ref="R59:S59"/>
    <mergeCell ref="T59:U59"/>
    <mergeCell ref="D11:Q11"/>
    <mergeCell ref="C94:S94"/>
    <mergeCell ref="R95:S95"/>
    <mergeCell ref="T95:U95"/>
    <mergeCell ref="V95:W95"/>
    <mergeCell ref="V59:W59"/>
    <mergeCell ref="D59:Q59"/>
    <mergeCell ref="D77:Q77"/>
    <mergeCell ref="D95:Q95"/>
  </mergeCells>
  <phoneticPr fontId="1" type="noConversion"/>
  <pageMargins left="0.75" right="0.75" top="1" bottom="1" header="0.5" footer="0.5"/>
  <pageSetup orientation="portrait" horizontalDpi="4294967292" verticalDpi="4294967292"/>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B296"/>
  <sheetViews>
    <sheetView zoomScale="110" zoomScaleNormal="110" workbookViewId="0">
      <pane xSplit="2" ySplit="12" topLeftCell="C21" activePane="bottomRight" state="frozen"/>
      <selection pane="topRight" activeCell="C1" sqref="C1"/>
      <selection pane="bottomLeft" activeCell="A13" sqref="A13"/>
      <selection pane="bottomRight" activeCell="E13" sqref="E13"/>
    </sheetView>
  </sheetViews>
  <sheetFormatPr baseColWidth="10" defaultColWidth="11" defaultRowHeight="16" x14ac:dyDescent="0.2"/>
  <cols>
    <col min="1" max="1" width="2.83203125" style="82" customWidth="1"/>
    <col min="2" max="2" width="36.83203125" style="75" customWidth="1"/>
    <col min="3" max="3" width="11.33203125" style="1" customWidth="1"/>
    <col min="4" max="17" width="5.83203125" style="1" customWidth="1"/>
    <col min="18" max="18" width="9.5" style="1" customWidth="1"/>
    <col min="19" max="19" width="11.33203125" style="1" customWidth="1"/>
    <col min="20" max="20" width="2.5" style="29" customWidth="1"/>
    <col min="21" max="21" width="12" style="1" customWidth="1"/>
    <col min="22" max="22" width="15.33203125" style="1" customWidth="1"/>
    <col min="23" max="23" width="7.5" style="180" customWidth="1"/>
    <col min="24" max="24" width="9.5" style="1" customWidth="1"/>
    <col min="25" max="25" width="11.33203125" style="1" customWidth="1"/>
    <col min="26" max="26" width="8.33203125" style="1" customWidth="1"/>
    <col min="27" max="27" width="10.1640625" style="180" customWidth="1"/>
    <col min="28" max="28" width="8.33203125" style="180" customWidth="1"/>
    <col min="29" max="29" width="16.1640625" style="1" customWidth="1"/>
    <col min="30" max="30" width="16.83203125" style="1" customWidth="1"/>
    <col min="31" max="31" width="3" style="245" customWidth="1"/>
    <col min="32" max="32" width="8.6640625" style="1" customWidth="1"/>
    <col min="33" max="33" width="12.1640625" style="180" customWidth="1"/>
    <col min="34" max="34" width="17" style="180" customWidth="1"/>
    <col min="35" max="35" width="14.6640625" style="180" customWidth="1"/>
    <col min="36" max="36" width="16.5" style="180" customWidth="1"/>
    <col min="37" max="37" width="2.83203125" style="245" customWidth="1"/>
    <col min="38" max="40" width="11.33203125" style="1" customWidth="1"/>
    <col min="41" max="41" width="2.5" style="1" customWidth="1"/>
    <col min="42" max="47" width="11.33203125" style="1" customWidth="1"/>
    <col min="48" max="48" width="12" style="1" customWidth="1"/>
    <col min="49" max="16384" width="11" style="1"/>
  </cols>
  <sheetData>
    <row r="1" spans="1:132" ht="25" x14ac:dyDescent="0.25">
      <c r="A1" s="90" t="s">
        <v>460</v>
      </c>
    </row>
    <row r="2" spans="1:132" s="251" customFormat="1" ht="25" x14ac:dyDescent="0.25">
      <c r="A2" s="90"/>
      <c r="B2" s="75"/>
      <c r="T2" s="29"/>
      <c r="W2" s="180"/>
      <c r="AA2" s="180"/>
      <c r="AB2" s="180"/>
      <c r="AE2" s="245"/>
      <c r="AG2" s="180"/>
      <c r="AH2" s="180"/>
      <c r="AI2" s="180"/>
      <c r="AJ2" s="180"/>
      <c r="AK2" s="245"/>
    </row>
    <row r="3" spans="1:132" x14ac:dyDescent="0.2">
      <c r="B3" s="435" t="s">
        <v>427</v>
      </c>
      <c r="C3" s="436"/>
      <c r="D3" s="436"/>
      <c r="E3" s="436"/>
      <c r="F3" s="436"/>
      <c r="G3" s="436"/>
      <c r="H3" s="436"/>
    </row>
    <row r="4" spans="1:132" x14ac:dyDescent="0.2">
      <c r="B4" s="437" t="s">
        <v>433</v>
      </c>
      <c r="C4" s="436"/>
      <c r="D4" s="436"/>
      <c r="E4" s="436"/>
    </row>
    <row r="5" spans="1:132" x14ac:dyDescent="0.2">
      <c r="B5" s="437" t="s">
        <v>434</v>
      </c>
      <c r="C5" s="436"/>
      <c r="D5" s="436"/>
      <c r="E5" s="436"/>
      <c r="Q5" s="7"/>
    </row>
    <row r="6" spans="1:132" x14ac:dyDescent="0.2">
      <c r="B6" s="435" t="s">
        <v>429</v>
      </c>
      <c r="C6" s="436"/>
      <c r="D6" s="436"/>
      <c r="E6" s="436"/>
      <c r="F6" s="436"/>
      <c r="G6" s="436"/>
      <c r="H6" s="436"/>
      <c r="I6" s="436"/>
      <c r="J6" s="436"/>
      <c r="K6" s="436"/>
    </row>
    <row r="7" spans="1:132" x14ac:dyDescent="0.2">
      <c r="B7" s="435" t="s">
        <v>430</v>
      </c>
    </row>
    <row r="8" spans="1:132" ht="20" x14ac:dyDescent="0.2">
      <c r="B8" s="439" t="s">
        <v>435</v>
      </c>
      <c r="C8" s="438"/>
      <c r="D8" s="438"/>
      <c r="E8" s="438"/>
      <c r="F8" s="438"/>
      <c r="G8" s="438"/>
      <c r="H8" s="438"/>
      <c r="I8" s="438"/>
      <c r="J8" s="438"/>
      <c r="K8" s="438"/>
    </row>
    <row r="10" spans="1:132" x14ac:dyDescent="0.2">
      <c r="B10" s="91"/>
      <c r="C10" s="512" t="s">
        <v>82</v>
      </c>
      <c r="D10" s="513"/>
      <c r="E10" s="513"/>
      <c r="F10" s="513"/>
      <c r="G10" s="513"/>
      <c r="H10" s="513"/>
      <c r="I10" s="513"/>
      <c r="J10" s="513"/>
      <c r="K10" s="513"/>
      <c r="L10" s="513"/>
      <c r="M10" s="513"/>
      <c r="N10" s="513"/>
      <c r="O10" s="513"/>
      <c r="P10" s="513"/>
      <c r="Q10" s="513"/>
      <c r="R10" s="513"/>
      <c r="S10" s="513"/>
      <c r="T10" s="114"/>
      <c r="U10" s="512" t="s">
        <v>47</v>
      </c>
      <c r="V10" s="515"/>
      <c r="W10" s="515"/>
      <c r="X10" s="515"/>
      <c r="Y10" s="515"/>
      <c r="Z10" s="515"/>
      <c r="AA10" s="515"/>
      <c r="AB10" s="515"/>
      <c r="AC10" s="515"/>
      <c r="AD10" s="515"/>
      <c r="AE10" s="382"/>
      <c r="AF10" s="516" t="s">
        <v>289</v>
      </c>
      <c r="AG10" s="517"/>
      <c r="AH10" s="517"/>
      <c r="AI10" s="518"/>
      <c r="AJ10" s="517"/>
      <c r="AK10" s="250"/>
      <c r="AL10" s="512" t="s">
        <v>286</v>
      </c>
      <c r="AM10" s="494"/>
      <c r="AN10" s="494"/>
      <c r="AO10" s="93"/>
      <c r="AP10" s="512" t="s">
        <v>157</v>
      </c>
      <c r="AQ10" s="494"/>
      <c r="AR10" s="494"/>
      <c r="AS10" s="494"/>
      <c r="AT10" s="494"/>
      <c r="AU10" s="494"/>
      <c r="AV10" s="494"/>
    </row>
    <row r="11" spans="1:132" ht="15" customHeight="1" x14ac:dyDescent="0.2">
      <c r="B11" s="94"/>
      <c r="C11" s="33" t="s">
        <v>34</v>
      </c>
      <c r="E11" s="95"/>
      <c r="F11" s="95"/>
      <c r="G11" s="95"/>
      <c r="H11" s="95"/>
      <c r="I11" s="95"/>
      <c r="J11" s="95"/>
      <c r="L11" s="95"/>
      <c r="M11" s="95"/>
      <c r="N11" s="95"/>
      <c r="O11" s="95"/>
      <c r="P11" s="95"/>
      <c r="Q11" s="95"/>
      <c r="R11" s="514" t="s">
        <v>462</v>
      </c>
      <c r="S11" s="514" t="s">
        <v>51</v>
      </c>
      <c r="T11" s="87"/>
      <c r="U11" s="500" t="s">
        <v>76</v>
      </c>
      <c r="V11" s="500" t="s">
        <v>107</v>
      </c>
      <c r="W11" s="500" t="s">
        <v>72</v>
      </c>
      <c r="X11" s="500" t="s">
        <v>131</v>
      </c>
      <c r="Y11" s="500" t="s">
        <v>132</v>
      </c>
      <c r="Z11" s="500" t="s">
        <v>133</v>
      </c>
      <c r="AA11" s="511" t="s">
        <v>178</v>
      </c>
      <c r="AB11" s="511" t="s">
        <v>29</v>
      </c>
      <c r="AC11" s="500" t="s">
        <v>381</v>
      </c>
      <c r="AD11" s="500" t="s">
        <v>179</v>
      </c>
      <c r="AE11" s="243"/>
      <c r="AF11" s="500" t="s">
        <v>49</v>
      </c>
      <c r="AG11" s="500" t="s">
        <v>26</v>
      </c>
      <c r="AH11" s="500" t="s">
        <v>237</v>
      </c>
      <c r="AI11" s="500" t="s">
        <v>379</v>
      </c>
      <c r="AJ11" s="500" t="s">
        <v>84</v>
      </c>
      <c r="AK11" s="243"/>
      <c r="AL11" s="500" t="s">
        <v>145</v>
      </c>
      <c r="AM11" s="506" t="s">
        <v>463</v>
      </c>
      <c r="AN11" s="500" t="s">
        <v>91</v>
      </c>
      <c r="AO11" s="92"/>
      <c r="AP11" s="504" t="s">
        <v>55</v>
      </c>
      <c r="AQ11" s="502" t="s">
        <v>106</v>
      </c>
      <c r="AR11" s="504" t="s">
        <v>212</v>
      </c>
      <c r="AS11" s="504" t="s">
        <v>54</v>
      </c>
      <c r="AT11" s="502" t="s">
        <v>432</v>
      </c>
      <c r="AU11" s="504" t="s">
        <v>121</v>
      </c>
      <c r="AV11" s="504" t="s">
        <v>287</v>
      </c>
    </row>
    <row r="12" spans="1:132" ht="39" customHeight="1" x14ac:dyDescent="0.2">
      <c r="B12" s="65" t="s">
        <v>156</v>
      </c>
      <c r="C12" s="69" t="s">
        <v>214</v>
      </c>
      <c r="D12" s="69" t="s">
        <v>155</v>
      </c>
      <c r="E12" s="69" t="s">
        <v>161</v>
      </c>
      <c r="F12" s="69">
        <v>1</v>
      </c>
      <c r="G12" s="69">
        <f>1+F12</f>
        <v>2</v>
      </c>
      <c r="H12" s="69">
        <f>1+G12</f>
        <v>3</v>
      </c>
      <c r="I12" s="69">
        <f>1+H12</f>
        <v>4</v>
      </c>
      <c r="J12" s="69">
        <f>1+I12</f>
        <v>5</v>
      </c>
      <c r="K12" s="69">
        <v>6</v>
      </c>
      <c r="L12" s="69">
        <v>7</v>
      </c>
      <c r="M12" s="69">
        <v>8</v>
      </c>
      <c r="N12" s="69">
        <v>9</v>
      </c>
      <c r="O12" s="69">
        <v>10</v>
      </c>
      <c r="P12" s="69">
        <v>11</v>
      </c>
      <c r="Q12" s="69">
        <v>12</v>
      </c>
      <c r="R12" s="501"/>
      <c r="S12" s="501"/>
      <c r="T12" s="87"/>
      <c r="U12" s="510"/>
      <c r="V12" s="510"/>
      <c r="W12" s="510"/>
      <c r="X12" s="510"/>
      <c r="Y12" s="510"/>
      <c r="Z12" s="510"/>
      <c r="AA12" s="501"/>
      <c r="AB12" s="501"/>
      <c r="AC12" s="510"/>
      <c r="AD12" s="501"/>
      <c r="AE12" s="223"/>
      <c r="AF12" s="501"/>
      <c r="AG12" s="501"/>
      <c r="AH12" s="510"/>
      <c r="AI12" s="501"/>
      <c r="AJ12" s="501"/>
      <c r="AK12" s="223"/>
      <c r="AL12" s="510"/>
      <c r="AM12" s="507"/>
      <c r="AN12" s="510"/>
      <c r="AO12" s="92"/>
      <c r="AP12" s="501"/>
      <c r="AQ12" s="513"/>
      <c r="AR12" s="501"/>
      <c r="AS12" s="501"/>
      <c r="AT12" s="513"/>
      <c r="AU12" s="501"/>
      <c r="AV12" s="501"/>
    </row>
    <row r="13" spans="1:132" x14ac:dyDescent="0.2">
      <c r="A13" s="72">
        <f>'Student input data'!A13</f>
        <v>1</v>
      </c>
      <c r="B13" s="96" t="str">
        <f>IF('Student input data'!B13="","-",'Student input data'!B13)</f>
        <v xml:space="preserve">New Name </v>
      </c>
      <c r="C13" s="97">
        <f>SUM(D13:Q13)</f>
        <v>25</v>
      </c>
      <c r="D13" s="472">
        <v>0</v>
      </c>
      <c r="E13" s="365">
        <v>5</v>
      </c>
      <c r="F13" s="365">
        <v>4</v>
      </c>
      <c r="G13" s="365">
        <v>4</v>
      </c>
      <c r="H13" s="365">
        <v>4</v>
      </c>
      <c r="I13" s="365">
        <v>4</v>
      </c>
      <c r="J13" s="365">
        <v>4</v>
      </c>
      <c r="K13" s="365"/>
      <c r="L13" s="365"/>
      <c r="M13" s="365"/>
      <c r="N13" s="364"/>
      <c r="O13" s="364"/>
      <c r="P13" s="364"/>
      <c r="Q13" s="364"/>
      <c r="R13" s="366">
        <v>6</v>
      </c>
      <c r="S13" s="473">
        <f>C13+R13</f>
        <v>31</v>
      </c>
      <c r="T13" s="383"/>
      <c r="U13" s="370">
        <v>1</v>
      </c>
      <c r="V13" s="370">
        <v>2</v>
      </c>
      <c r="W13" s="370">
        <v>3</v>
      </c>
      <c r="X13" s="370">
        <v>0</v>
      </c>
      <c r="Y13" s="370">
        <v>0</v>
      </c>
      <c r="Z13" s="371">
        <v>7</v>
      </c>
      <c r="AA13" s="370">
        <v>1</v>
      </c>
      <c r="AB13" s="370">
        <v>0</v>
      </c>
      <c r="AC13" s="371">
        <v>1</v>
      </c>
      <c r="AD13" s="474">
        <f t="shared" ref="AD13:AD52" si="0">SUM(U13:AC13)+S13</f>
        <v>46</v>
      </c>
      <c r="AE13" s="256"/>
      <c r="AF13" s="371">
        <v>10</v>
      </c>
      <c r="AG13" s="371">
        <v>6</v>
      </c>
      <c r="AH13" s="371">
        <v>0</v>
      </c>
      <c r="AI13" s="371">
        <v>0</v>
      </c>
      <c r="AJ13" s="371">
        <v>1</v>
      </c>
      <c r="AK13" s="252"/>
      <c r="AL13" s="373">
        <v>1</v>
      </c>
      <c r="AM13" s="373">
        <v>2</v>
      </c>
      <c r="AN13" s="373">
        <v>3</v>
      </c>
      <c r="AO13" s="98"/>
      <c r="AP13" s="374">
        <v>35000</v>
      </c>
      <c r="AQ13" s="374">
        <v>70000</v>
      </c>
      <c r="AR13" s="374">
        <v>90000</v>
      </c>
      <c r="AS13" s="374">
        <v>40000</v>
      </c>
      <c r="AT13" s="374">
        <v>0</v>
      </c>
      <c r="AU13" s="476">
        <f>SUM(AP13:AT13)</f>
        <v>235000</v>
      </c>
      <c r="AV13" s="476">
        <f>IF(AU13=0,0,AU13/'Student input data'!C13)</f>
        <v>146.96685428392746</v>
      </c>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row>
    <row r="14" spans="1:132" x14ac:dyDescent="0.2">
      <c r="A14" s="72">
        <f>'Student input data'!A14</f>
        <v>2</v>
      </c>
      <c r="B14" s="99" t="str">
        <f>IF('Student input data'!B14="","-",'Student input data'!B14)</f>
        <v xml:space="preserve">New Name </v>
      </c>
      <c r="C14" s="97">
        <f t="shared" ref="C14:C52" si="1">SUM(D14:Q14)</f>
        <v>18</v>
      </c>
      <c r="D14" s="472">
        <v>0</v>
      </c>
      <c r="E14" s="365">
        <v>3</v>
      </c>
      <c r="F14" s="365">
        <v>3</v>
      </c>
      <c r="G14" s="365">
        <v>3</v>
      </c>
      <c r="H14" s="365">
        <v>3</v>
      </c>
      <c r="I14" s="365">
        <v>3</v>
      </c>
      <c r="J14" s="365">
        <v>3</v>
      </c>
      <c r="K14" s="365"/>
      <c r="L14" s="365"/>
      <c r="M14" s="365"/>
      <c r="N14" s="364"/>
      <c r="O14" s="364"/>
      <c r="P14" s="364"/>
      <c r="Q14" s="364"/>
      <c r="R14" s="366">
        <v>3</v>
      </c>
      <c r="S14" s="473">
        <f t="shared" ref="S14:S25" si="2">C14+R14</f>
        <v>21</v>
      </c>
      <c r="T14" s="384"/>
      <c r="U14" s="370">
        <v>1</v>
      </c>
      <c r="V14" s="370">
        <v>1</v>
      </c>
      <c r="W14" s="370">
        <v>2</v>
      </c>
      <c r="X14" s="370">
        <v>0</v>
      </c>
      <c r="Y14" s="370">
        <v>0</v>
      </c>
      <c r="Z14" s="371">
        <v>3</v>
      </c>
      <c r="AA14" s="370">
        <v>1</v>
      </c>
      <c r="AB14" s="370">
        <v>0</v>
      </c>
      <c r="AC14" s="371">
        <v>0.5</v>
      </c>
      <c r="AD14" s="474">
        <f t="shared" si="0"/>
        <v>29.5</v>
      </c>
      <c r="AE14" s="256"/>
      <c r="AF14" s="371">
        <v>5</v>
      </c>
      <c r="AG14" s="371">
        <v>5</v>
      </c>
      <c r="AH14" s="371">
        <v>1</v>
      </c>
      <c r="AI14" s="371">
        <v>0</v>
      </c>
      <c r="AJ14" s="371">
        <v>0</v>
      </c>
      <c r="AK14" s="252"/>
      <c r="AL14" s="373">
        <v>1</v>
      </c>
      <c r="AM14" s="373">
        <v>1</v>
      </c>
      <c r="AN14" s="373">
        <v>2</v>
      </c>
      <c r="AO14" s="98"/>
      <c r="AP14" s="374">
        <v>25000</v>
      </c>
      <c r="AQ14" s="374">
        <v>50000</v>
      </c>
      <c r="AR14" s="374">
        <v>45000</v>
      </c>
      <c r="AS14" s="374">
        <v>20000</v>
      </c>
      <c r="AT14" s="374">
        <v>0</v>
      </c>
      <c r="AU14" s="476">
        <f t="shared" ref="AU14:AU15" si="3">SUM(AP14:AT14)</f>
        <v>140000</v>
      </c>
      <c r="AV14" s="476">
        <f>IF(AU14=0,0,AU14/'Student input data'!C14)</f>
        <v>60.922541340295908</v>
      </c>
    </row>
    <row r="15" spans="1:132" x14ac:dyDescent="0.2">
      <c r="A15" s="72">
        <f>'Student input data'!A15</f>
        <v>3</v>
      </c>
      <c r="B15" s="99" t="str">
        <f>IF('Student input data'!B15="","-",'Student input data'!B15)</f>
        <v xml:space="preserve">NEW NAME </v>
      </c>
      <c r="C15" s="97">
        <f>SUM(D15:Q15)</f>
        <v>12</v>
      </c>
      <c r="D15" s="472">
        <v>0</v>
      </c>
      <c r="E15" s="365">
        <v>2</v>
      </c>
      <c r="F15" s="365">
        <v>2</v>
      </c>
      <c r="G15" s="365">
        <v>2</v>
      </c>
      <c r="H15" s="365">
        <v>2</v>
      </c>
      <c r="I15" s="365">
        <v>2</v>
      </c>
      <c r="J15" s="365">
        <v>2</v>
      </c>
      <c r="K15" s="365"/>
      <c r="L15" s="365"/>
      <c r="M15" s="365"/>
      <c r="N15" s="364"/>
      <c r="O15" s="364"/>
      <c r="P15" s="364"/>
      <c r="Q15" s="364"/>
      <c r="R15" s="366">
        <v>2</v>
      </c>
      <c r="S15" s="473">
        <f t="shared" si="2"/>
        <v>14</v>
      </c>
      <c r="T15" s="384"/>
      <c r="U15" s="370">
        <v>0.5</v>
      </c>
      <c r="V15" s="370">
        <v>2</v>
      </c>
      <c r="W15" s="370">
        <v>1</v>
      </c>
      <c r="X15" s="370">
        <v>0</v>
      </c>
      <c r="Y15" s="370">
        <v>0</v>
      </c>
      <c r="Z15" s="371">
        <v>2</v>
      </c>
      <c r="AA15" s="370">
        <v>0</v>
      </c>
      <c r="AB15" s="370">
        <v>0</v>
      </c>
      <c r="AC15" s="371">
        <v>0</v>
      </c>
      <c r="AD15" s="474">
        <f t="shared" si="0"/>
        <v>19.5</v>
      </c>
      <c r="AE15" s="256"/>
      <c r="AF15" s="371">
        <v>2</v>
      </c>
      <c r="AG15" s="371">
        <v>3</v>
      </c>
      <c r="AH15" s="371">
        <v>0</v>
      </c>
      <c r="AI15" s="371">
        <v>0</v>
      </c>
      <c r="AJ15" s="371">
        <v>1</v>
      </c>
      <c r="AK15" s="252"/>
      <c r="AL15" s="373">
        <v>1</v>
      </c>
      <c r="AM15" s="373">
        <v>0</v>
      </c>
      <c r="AN15" s="373">
        <v>1</v>
      </c>
      <c r="AO15" s="100"/>
      <c r="AP15" s="374">
        <v>18000</v>
      </c>
      <c r="AQ15" s="374">
        <v>25000</v>
      </c>
      <c r="AR15" s="374">
        <v>25000</v>
      </c>
      <c r="AS15" s="374">
        <v>10000</v>
      </c>
      <c r="AT15" s="374">
        <v>0</v>
      </c>
      <c r="AU15" s="476">
        <f t="shared" si="3"/>
        <v>78000</v>
      </c>
      <c r="AV15" s="476">
        <f>IF(AU15=0,0,AU15/'Student input data'!C15)</f>
        <v>66.72369546621043</v>
      </c>
    </row>
    <row r="16" spans="1:132" x14ac:dyDescent="0.2">
      <c r="A16" s="72" t="str">
        <f>'Student input data'!A16</f>
        <v/>
      </c>
      <c r="B16" s="99" t="str">
        <f>IF('Student input data'!B16="","-",'Student input data'!B16)</f>
        <v>-</v>
      </c>
      <c r="C16" s="97">
        <f t="shared" si="1"/>
        <v>0</v>
      </c>
      <c r="D16" s="472">
        <v>0</v>
      </c>
      <c r="E16" s="368"/>
      <c r="F16" s="368"/>
      <c r="G16" s="368"/>
      <c r="H16" s="368"/>
      <c r="I16" s="368"/>
      <c r="J16" s="368"/>
      <c r="K16" s="368"/>
      <c r="L16" s="368"/>
      <c r="M16" s="368"/>
      <c r="N16" s="367"/>
      <c r="O16" s="367"/>
      <c r="P16" s="367"/>
      <c r="Q16" s="367"/>
      <c r="R16" s="369"/>
      <c r="S16" s="473">
        <f t="shared" si="2"/>
        <v>0</v>
      </c>
      <c r="T16" s="384"/>
      <c r="U16" s="372"/>
      <c r="V16" s="372"/>
      <c r="W16" s="372"/>
      <c r="X16" s="372"/>
      <c r="Y16" s="372"/>
      <c r="Z16" s="373"/>
      <c r="AA16" s="372"/>
      <c r="AB16" s="372"/>
      <c r="AC16" s="373"/>
      <c r="AD16" s="474">
        <f t="shared" si="0"/>
        <v>0</v>
      </c>
      <c r="AE16" s="256"/>
      <c r="AF16" s="373"/>
      <c r="AG16" s="373"/>
      <c r="AH16" s="373"/>
      <c r="AI16" s="373"/>
      <c r="AJ16" s="373"/>
      <c r="AK16" s="252"/>
      <c r="AL16" s="373"/>
      <c r="AM16" s="373"/>
      <c r="AN16" s="373"/>
      <c r="AO16" s="100"/>
      <c r="AP16" s="374"/>
      <c r="AQ16" s="374"/>
      <c r="AR16" s="374"/>
      <c r="AS16" s="374"/>
      <c r="AT16" s="374"/>
      <c r="AU16" s="476">
        <f t="shared" ref="AU16:AU45" si="4">SUM(AP16:AT16)</f>
        <v>0</v>
      </c>
      <c r="AV16" s="476">
        <f>IF(AU16=0,0,AU16/'Student input data'!C16)</f>
        <v>0</v>
      </c>
    </row>
    <row r="17" spans="1:48" x14ac:dyDescent="0.2">
      <c r="A17" s="72" t="str">
        <f>'Student input data'!A17</f>
        <v/>
      </c>
      <c r="B17" s="99" t="str">
        <f>IF('Student input data'!B17="","-",'Student input data'!B17)</f>
        <v>-</v>
      </c>
      <c r="C17" s="97">
        <f t="shared" si="1"/>
        <v>0</v>
      </c>
      <c r="D17" s="472">
        <v>0</v>
      </c>
      <c r="E17" s="368"/>
      <c r="F17" s="368"/>
      <c r="G17" s="368"/>
      <c r="H17" s="368"/>
      <c r="I17" s="368"/>
      <c r="J17" s="368"/>
      <c r="K17" s="368"/>
      <c r="L17" s="368"/>
      <c r="M17" s="368"/>
      <c r="N17" s="367"/>
      <c r="O17" s="367"/>
      <c r="P17" s="367"/>
      <c r="Q17" s="367"/>
      <c r="R17" s="369"/>
      <c r="S17" s="473">
        <f t="shared" si="2"/>
        <v>0</v>
      </c>
      <c r="T17" s="384"/>
      <c r="U17" s="372"/>
      <c r="V17" s="372"/>
      <c r="W17" s="372"/>
      <c r="X17" s="372"/>
      <c r="Y17" s="372"/>
      <c r="Z17" s="373"/>
      <c r="AA17" s="372"/>
      <c r="AB17" s="372"/>
      <c r="AC17" s="373"/>
      <c r="AD17" s="474">
        <f t="shared" si="0"/>
        <v>0</v>
      </c>
      <c r="AE17" s="256"/>
      <c r="AF17" s="373"/>
      <c r="AG17" s="373"/>
      <c r="AH17" s="373"/>
      <c r="AI17" s="373"/>
      <c r="AJ17" s="373"/>
      <c r="AK17" s="252"/>
      <c r="AL17" s="373"/>
      <c r="AM17" s="373"/>
      <c r="AN17" s="373"/>
      <c r="AO17" s="100"/>
      <c r="AP17" s="374"/>
      <c r="AQ17" s="374"/>
      <c r="AR17" s="374"/>
      <c r="AS17" s="374"/>
      <c r="AT17" s="374"/>
      <c r="AU17" s="476">
        <f t="shared" si="4"/>
        <v>0</v>
      </c>
      <c r="AV17" s="476">
        <f>IF(AU17=0,0,AU17/'Student input data'!C17)</f>
        <v>0</v>
      </c>
    </row>
    <row r="18" spans="1:48" x14ac:dyDescent="0.2">
      <c r="A18" s="72" t="str">
        <f>'Student input data'!A18</f>
        <v/>
      </c>
      <c r="B18" s="99" t="str">
        <f>IF('Student input data'!B18="","-",'Student input data'!B18)</f>
        <v>-</v>
      </c>
      <c r="C18" s="97">
        <f t="shared" si="1"/>
        <v>0</v>
      </c>
      <c r="D18" s="472">
        <v>0</v>
      </c>
      <c r="E18" s="368"/>
      <c r="F18" s="368"/>
      <c r="G18" s="368"/>
      <c r="H18" s="368"/>
      <c r="I18" s="368"/>
      <c r="J18" s="368"/>
      <c r="K18" s="368"/>
      <c r="L18" s="368"/>
      <c r="M18" s="368"/>
      <c r="N18" s="367"/>
      <c r="O18" s="367"/>
      <c r="P18" s="367"/>
      <c r="Q18" s="367"/>
      <c r="R18" s="369"/>
      <c r="S18" s="473">
        <f t="shared" si="2"/>
        <v>0</v>
      </c>
      <c r="T18" s="384"/>
      <c r="U18" s="372"/>
      <c r="V18" s="372"/>
      <c r="W18" s="372"/>
      <c r="X18" s="372"/>
      <c r="Y18" s="372"/>
      <c r="Z18" s="373"/>
      <c r="AA18" s="372"/>
      <c r="AB18" s="372"/>
      <c r="AC18" s="373"/>
      <c r="AD18" s="474">
        <f t="shared" si="0"/>
        <v>0</v>
      </c>
      <c r="AE18" s="256"/>
      <c r="AF18" s="373"/>
      <c r="AG18" s="373"/>
      <c r="AH18" s="373"/>
      <c r="AI18" s="373"/>
      <c r="AJ18" s="373"/>
      <c r="AK18" s="252"/>
      <c r="AL18" s="373"/>
      <c r="AM18" s="373"/>
      <c r="AN18" s="373"/>
      <c r="AO18" s="100"/>
      <c r="AP18" s="374"/>
      <c r="AQ18" s="374"/>
      <c r="AR18" s="374"/>
      <c r="AS18" s="374"/>
      <c r="AT18" s="374"/>
      <c r="AU18" s="476">
        <f t="shared" si="4"/>
        <v>0</v>
      </c>
      <c r="AV18" s="476">
        <f>IF(AU18=0,0,AU18/'Student input data'!C18)</f>
        <v>0</v>
      </c>
    </row>
    <row r="19" spans="1:48" x14ac:dyDescent="0.2">
      <c r="A19" s="72" t="str">
        <f>'Student input data'!A19</f>
        <v/>
      </c>
      <c r="B19" s="99" t="str">
        <f>IF('Student input data'!B19="","-",'Student input data'!B19)</f>
        <v>-</v>
      </c>
      <c r="C19" s="97">
        <f t="shared" si="1"/>
        <v>0</v>
      </c>
      <c r="D19" s="472">
        <v>0</v>
      </c>
      <c r="E19" s="368"/>
      <c r="F19" s="368"/>
      <c r="G19" s="368"/>
      <c r="H19" s="368"/>
      <c r="I19" s="368"/>
      <c r="J19" s="368"/>
      <c r="K19" s="368"/>
      <c r="L19" s="368"/>
      <c r="M19" s="368"/>
      <c r="N19" s="367"/>
      <c r="O19" s="367"/>
      <c r="P19" s="367"/>
      <c r="Q19" s="367"/>
      <c r="R19" s="369"/>
      <c r="S19" s="473">
        <f t="shared" si="2"/>
        <v>0</v>
      </c>
      <c r="T19" s="384"/>
      <c r="U19" s="372"/>
      <c r="V19" s="372"/>
      <c r="W19" s="372"/>
      <c r="X19" s="372"/>
      <c r="Y19" s="368"/>
      <c r="Z19" s="373"/>
      <c r="AA19" s="372"/>
      <c r="AB19" s="372"/>
      <c r="AC19" s="373"/>
      <c r="AD19" s="474">
        <f t="shared" si="0"/>
        <v>0</v>
      </c>
      <c r="AE19" s="256"/>
      <c r="AF19" s="373"/>
      <c r="AG19" s="373"/>
      <c r="AH19" s="373"/>
      <c r="AI19" s="373"/>
      <c r="AJ19" s="373"/>
      <c r="AK19" s="252"/>
      <c r="AL19" s="373"/>
      <c r="AM19" s="373"/>
      <c r="AN19" s="373"/>
      <c r="AO19" s="100"/>
      <c r="AP19" s="374"/>
      <c r="AQ19" s="374"/>
      <c r="AR19" s="374"/>
      <c r="AS19" s="374"/>
      <c r="AT19" s="374"/>
      <c r="AU19" s="476">
        <f t="shared" si="4"/>
        <v>0</v>
      </c>
      <c r="AV19" s="476">
        <f>IF(AU19=0,0,AU19/'Student input data'!C19)</f>
        <v>0</v>
      </c>
    </row>
    <row r="20" spans="1:48" x14ac:dyDescent="0.2">
      <c r="A20" s="72" t="str">
        <f>'Student input data'!A20</f>
        <v/>
      </c>
      <c r="B20" s="99" t="str">
        <f>IF('Student input data'!B20="","-",'Student input data'!B20)</f>
        <v>-</v>
      </c>
      <c r="C20" s="97">
        <f t="shared" si="1"/>
        <v>0</v>
      </c>
      <c r="D20" s="472">
        <v>0</v>
      </c>
      <c r="E20" s="368"/>
      <c r="F20" s="368"/>
      <c r="G20" s="368"/>
      <c r="H20" s="368"/>
      <c r="I20" s="368"/>
      <c r="J20" s="368"/>
      <c r="K20" s="368"/>
      <c r="L20" s="368"/>
      <c r="M20" s="368"/>
      <c r="N20" s="367"/>
      <c r="O20" s="367"/>
      <c r="P20" s="367"/>
      <c r="Q20" s="367"/>
      <c r="R20" s="369"/>
      <c r="S20" s="473">
        <f t="shared" si="2"/>
        <v>0</v>
      </c>
      <c r="T20" s="384"/>
      <c r="U20" s="372"/>
      <c r="V20" s="372"/>
      <c r="W20" s="372"/>
      <c r="X20" s="373"/>
      <c r="Y20" s="372"/>
      <c r="Z20" s="373"/>
      <c r="AA20" s="372"/>
      <c r="AB20" s="372"/>
      <c r="AC20" s="373"/>
      <c r="AD20" s="474">
        <f t="shared" si="0"/>
        <v>0</v>
      </c>
      <c r="AE20" s="256"/>
      <c r="AF20" s="373"/>
      <c r="AG20" s="373"/>
      <c r="AH20" s="373"/>
      <c r="AI20" s="373"/>
      <c r="AJ20" s="373"/>
      <c r="AK20" s="252"/>
      <c r="AL20" s="373"/>
      <c r="AM20" s="373"/>
      <c r="AN20" s="373"/>
      <c r="AO20" s="101"/>
      <c r="AP20" s="374"/>
      <c r="AQ20" s="374"/>
      <c r="AR20" s="374"/>
      <c r="AS20" s="374"/>
      <c r="AT20" s="374"/>
      <c r="AU20" s="476">
        <f t="shared" si="4"/>
        <v>0</v>
      </c>
      <c r="AV20" s="476">
        <f>IF(AU20=0,0,AU20/'Student input data'!C20)</f>
        <v>0</v>
      </c>
    </row>
    <row r="21" spans="1:48" x14ac:dyDescent="0.2">
      <c r="A21" s="72" t="str">
        <f>'Student input data'!A21</f>
        <v/>
      </c>
      <c r="B21" s="99" t="str">
        <f>IF('Student input data'!B21="","-",'Student input data'!B21)</f>
        <v>-</v>
      </c>
      <c r="C21" s="97">
        <f t="shared" si="1"/>
        <v>0</v>
      </c>
      <c r="D21" s="472">
        <v>0</v>
      </c>
      <c r="E21" s="368"/>
      <c r="F21" s="368"/>
      <c r="G21" s="368"/>
      <c r="H21" s="368"/>
      <c r="I21" s="368"/>
      <c r="J21" s="368"/>
      <c r="K21" s="368"/>
      <c r="L21" s="368"/>
      <c r="M21" s="368"/>
      <c r="N21" s="367"/>
      <c r="O21" s="367"/>
      <c r="P21" s="367"/>
      <c r="Q21" s="367"/>
      <c r="R21" s="369"/>
      <c r="S21" s="473">
        <f t="shared" si="2"/>
        <v>0</v>
      </c>
      <c r="T21" s="384"/>
      <c r="U21" s="372"/>
      <c r="V21" s="372"/>
      <c r="W21" s="372"/>
      <c r="X21" s="373"/>
      <c r="Y21" s="372"/>
      <c r="Z21" s="373"/>
      <c r="AA21" s="372"/>
      <c r="AB21" s="372"/>
      <c r="AC21" s="373"/>
      <c r="AD21" s="474">
        <f t="shared" si="0"/>
        <v>0</v>
      </c>
      <c r="AE21" s="256"/>
      <c r="AF21" s="373"/>
      <c r="AG21" s="373"/>
      <c r="AH21" s="373"/>
      <c r="AI21" s="373"/>
      <c r="AJ21" s="373"/>
      <c r="AK21" s="252"/>
      <c r="AL21" s="373"/>
      <c r="AM21" s="373"/>
      <c r="AN21" s="373"/>
      <c r="AO21" s="101"/>
      <c r="AP21" s="374"/>
      <c r="AQ21" s="374"/>
      <c r="AR21" s="374"/>
      <c r="AS21" s="374"/>
      <c r="AT21" s="374"/>
      <c r="AU21" s="476">
        <f t="shared" si="4"/>
        <v>0</v>
      </c>
      <c r="AV21" s="476">
        <f>IF(AU21=0,0,AU21/'Student input data'!C21)</f>
        <v>0</v>
      </c>
    </row>
    <row r="22" spans="1:48" x14ac:dyDescent="0.2">
      <c r="A22" s="72" t="str">
        <f>'Student input data'!A22</f>
        <v/>
      </c>
      <c r="B22" s="99" t="str">
        <f>IF('Student input data'!B22="","-",'Student input data'!B22)</f>
        <v>-</v>
      </c>
      <c r="C22" s="97">
        <f t="shared" si="1"/>
        <v>0</v>
      </c>
      <c r="D22" s="472">
        <v>0</v>
      </c>
      <c r="E22" s="368"/>
      <c r="F22" s="368"/>
      <c r="G22" s="368"/>
      <c r="H22" s="368"/>
      <c r="I22" s="368"/>
      <c r="J22" s="368"/>
      <c r="K22" s="368"/>
      <c r="L22" s="368"/>
      <c r="M22" s="368"/>
      <c r="N22" s="367"/>
      <c r="O22" s="367"/>
      <c r="P22" s="367"/>
      <c r="Q22" s="367"/>
      <c r="R22" s="369"/>
      <c r="S22" s="473">
        <f t="shared" si="2"/>
        <v>0</v>
      </c>
      <c r="T22" s="384"/>
      <c r="U22" s="372"/>
      <c r="V22" s="372"/>
      <c r="W22" s="372"/>
      <c r="X22" s="373"/>
      <c r="Y22" s="372"/>
      <c r="Z22" s="373"/>
      <c r="AA22" s="372"/>
      <c r="AB22" s="372"/>
      <c r="AC22" s="373"/>
      <c r="AD22" s="474">
        <f t="shared" si="0"/>
        <v>0</v>
      </c>
      <c r="AE22" s="256"/>
      <c r="AF22" s="373"/>
      <c r="AG22" s="373"/>
      <c r="AH22" s="373"/>
      <c r="AI22" s="373"/>
      <c r="AJ22" s="373"/>
      <c r="AK22" s="252"/>
      <c r="AL22" s="373"/>
      <c r="AM22" s="373"/>
      <c r="AN22" s="373"/>
      <c r="AO22" s="101"/>
      <c r="AP22" s="374"/>
      <c r="AQ22" s="374"/>
      <c r="AR22" s="374"/>
      <c r="AS22" s="374"/>
      <c r="AT22" s="374"/>
      <c r="AU22" s="476">
        <f t="shared" si="4"/>
        <v>0</v>
      </c>
      <c r="AV22" s="476">
        <f>IF(AU22=0,0,AU22/'Student input data'!C22)</f>
        <v>0</v>
      </c>
    </row>
    <row r="23" spans="1:48" x14ac:dyDescent="0.2">
      <c r="A23" s="72" t="str">
        <f>'Student input data'!A23</f>
        <v/>
      </c>
      <c r="B23" s="99" t="str">
        <f>IF('Student input data'!B23="","-",'Student input data'!B23)</f>
        <v>-</v>
      </c>
      <c r="C23" s="97">
        <f t="shared" si="1"/>
        <v>0</v>
      </c>
      <c r="D23" s="472">
        <v>0</v>
      </c>
      <c r="E23" s="368"/>
      <c r="F23" s="368"/>
      <c r="G23" s="368"/>
      <c r="H23" s="368"/>
      <c r="I23" s="368"/>
      <c r="J23" s="368"/>
      <c r="K23" s="368"/>
      <c r="L23" s="368"/>
      <c r="M23" s="368"/>
      <c r="N23" s="367"/>
      <c r="O23" s="367"/>
      <c r="P23" s="367"/>
      <c r="Q23" s="367"/>
      <c r="R23" s="369"/>
      <c r="S23" s="473">
        <f t="shared" si="2"/>
        <v>0</v>
      </c>
      <c r="T23" s="384"/>
      <c r="U23" s="372"/>
      <c r="V23" s="372"/>
      <c r="W23" s="372"/>
      <c r="X23" s="373"/>
      <c r="Y23" s="372"/>
      <c r="Z23" s="373"/>
      <c r="AA23" s="372"/>
      <c r="AB23" s="372"/>
      <c r="AC23" s="373"/>
      <c r="AD23" s="474">
        <f t="shared" si="0"/>
        <v>0</v>
      </c>
      <c r="AE23" s="256"/>
      <c r="AF23" s="373"/>
      <c r="AG23" s="373"/>
      <c r="AH23" s="373"/>
      <c r="AI23" s="373"/>
      <c r="AJ23" s="373"/>
      <c r="AK23" s="252"/>
      <c r="AL23" s="373"/>
      <c r="AM23" s="373"/>
      <c r="AN23" s="373"/>
      <c r="AO23" s="101"/>
      <c r="AP23" s="374"/>
      <c r="AQ23" s="374"/>
      <c r="AR23" s="374"/>
      <c r="AS23" s="374"/>
      <c r="AT23" s="374"/>
      <c r="AU23" s="476">
        <f t="shared" si="4"/>
        <v>0</v>
      </c>
      <c r="AV23" s="476">
        <f>IF(AU23=0,0,AU23/'Student input data'!C23)</f>
        <v>0</v>
      </c>
    </row>
    <row r="24" spans="1:48" x14ac:dyDescent="0.2">
      <c r="A24" s="72" t="str">
        <f>'Student input data'!A24</f>
        <v/>
      </c>
      <c r="B24" s="99" t="str">
        <f>IF('Student input data'!B24="","-",'Student input data'!B24)</f>
        <v>-</v>
      </c>
      <c r="C24" s="97">
        <f t="shared" si="1"/>
        <v>0</v>
      </c>
      <c r="D24" s="472">
        <v>0</v>
      </c>
      <c r="E24" s="368"/>
      <c r="F24" s="368"/>
      <c r="G24" s="368"/>
      <c r="H24" s="368"/>
      <c r="I24" s="368"/>
      <c r="J24" s="368"/>
      <c r="K24" s="368"/>
      <c r="L24" s="368"/>
      <c r="M24" s="368"/>
      <c r="N24" s="367"/>
      <c r="O24" s="367"/>
      <c r="P24" s="367"/>
      <c r="Q24" s="367"/>
      <c r="R24" s="369"/>
      <c r="S24" s="473">
        <f t="shared" si="2"/>
        <v>0</v>
      </c>
      <c r="T24" s="384"/>
      <c r="U24" s="372"/>
      <c r="V24" s="372"/>
      <c r="W24" s="372"/>
      <c r="X24" s="373"/>
      <c r="Y24" s="372"/>
      <c r="Z24" s="373"/>
      <c r="AA24" s="372"/>
      <c r="AB24" s="372"/>
      <c r="AC24" s="373"/>
      <c r="AD24" s="474">
        <f t="shared" si="0"/>
        <v>0</v>
      </c>
      <c r="AE24" s="256"/>
      <c r="AF24" s="373"/>
      <c r="AG24" s="373"/>
      <c r="AH24" s="373"/>
      <c r="AI24" s="373"/>
      <c r="AJ24" s="373"/>
      <c r="AK24" s="252"/>
      <c r="AL24" s="373"/>
      <c r="AM24" s="373"/>
      <c r="AN24" s="373"/>
      <c r="AO24" s="101"/>
      <c r="AP24" s="374"/>
      <c r="AQ24" s="374"/>
      <c r="AR24" s="374"/>
      <c r="AS24" s="374"/>
      <c r="AT24" s="374"/>
      <c r="AU24" s="476">
        <f t="shared" si="4"/>
        <v>0</v>
      </c>
      <c r="AV24" s="476">
        <f>IF(AU24=0,0,AU24/'Student input data'!C24)</f>
        <v>0</v>
      </c>
    </row>
    <row r="25" spans="1:48" x14ac:dyDescent="0.2">
      <c r="A25" s="72" t="str">
        <f>'Student input data'!A25</f>
        <v/>
      </c>
      <c r="B25" s="99" t="str">
        <f>IF('Student input data'!B25="","-",'Student input data'!B25)</f>
        <v>-</v>
      </c>
      <c r="C25" s="97">
        <f t="shared" si="1"/>
        <v>0</v>
      </c>
      <c r="D25" s="472">
        <v>0</v>
      </c>
      <c r="E25" s="368"/>
      <c r="F25" s="368"/>
      <c r="G25" s="368"/>
      <c r="H25" s="368"/>
      <c r="I25" s="368"/>
      <c r="J25" s="368"/>
      <c r="K25" s="368"/>
      <c r="L25" s="368"/>
      <c r="M25" s="368"/>
      <c r="N25" s="367"/>
      <c r="O25" s="367"/>
      <c r="P25" s="367"/>
      <c r="Q25" s="367"/>
      <c r="R25" s="369"/>
      <c r="S25" s="473">
        <f t="shared" si="2"/>
        <v>0</v>
      </c>
      <c r="T25" s="384"/>
      <c r="U25" s="372"/>
      <c r="V25" s="372"/>
      <c r="W25" s="372"/>
      <c r="X25" s="373"/>
      <c r="Y25" s="372"/>
      <c r="Z25" s="373"/>
      <c r="AA25" s="372"/>
      <c r="AB25" s="372"/>
      <c r="AC25" s="373"/>
      <c r="AD25" s="474">
        <f t="shared" si="0"/>
        <v>0</v>
      </c>
      <c r="AE25" s="256"/>
      <c r="AF25" s="373"/>
      <c r="AG25" s="373"/>
      <c r="AH25" s="373"/>
      <c r="AI25" s="373"/>
      <c r="AJ25" s="373"/>
      <c r="AK25" s="252"/>
      <c r="AL25" s="373"/>
      <c r="AM25" s="373"/>
      <c r="AN25" s="373"/>
      <c r="AO25" s="101"/>
      <c r="AP25" s="374"/>
      <c r="AQ25" s="374"/>
      <c r="AR25" s="374"/>
      <c r="AS25" s="374"/>
      <c r="AT25" s="374"/>
      <c r="AU25" s="476">
        <f t="shared" si="4"/>
        <v>0</v>
      </c>
      <c r="AV25" s="476">
        <f>IF(AU25=0,0,AU25/'Student input data'!C25)</f>
        <v>0</v>
      </c>
    </row>
    <row r="26" spans="1:48" x14ac:dyDescent="0.2">
      <c r="A26" s="72" t="str">
        <f>'Student input data'!A26</f>
        <v/>
      </c>
      <c r="B26" s="99" t="str">
        <f>IF('Student input data'!B26="","-",'Student input data'!B26)</f>
        <v>-</v>
      </c>
      <c r="C26" s="97">
        <f t="shared" si="1"/>
        <v>0</v>
      </c>
      <c r="D26" s="472">
        <v>0</v>
      </c>
      <c r="E26" s="368"/>
      <c r="F26" s="368"/>
      <c r="G26" s="368"/>
      <c r="H26" s="368"/>
      <c r="I26" s="368"/>
      <c r="J26" s="368"/>
      <c r="K26" s="368"/>
      <c r="L26" s="368"/>
      <c r="M26" s="368"/>
      <c r="N26" s="367"/>
      <c r="O26" s="367"/>
      <c r="P26" s="367"/>
      <c r="Q26" s="367"/>
      <c r="R26" s="369"/>
      <c r="S26" s="473">
        <f>C26+R26</f>
        <v>0</v>
      </c>
      <c r="T26" s="384"/>
      <c r="U26" s="372"/>
      <c r="V26" s="372"/>
      <c r="W26" s="372"/>
      <c r="X26" s="373"/>
      <c r="Y26" s="372"/>
      <c r="Z26" s="373"/>
      <c r="AA26" s="372"/>
      <c r="AB26" s="372"/>
      <c r="AC26" s="373"/>
      <c r="AD26" s="474">
        <f t="shared" si="0"/>
        <v>0</v>
      </c>
      <c r="AE26" s="256"/>
      <c r="AF26" s="373"/>
      <c r="AG26" s="373"/>
      <c r="AH26" s="373"/>
      <c r="AI26" s="373"/>
      <c r="AJ26" s="373"/>
      <c r="AK26" s="252"/>
      <c r="AL26" s="373"/>
      <c r="AM26" s="373"/>
      <c r="AN26" s="373"/>
      <c r="AO26" s="101"/>
      <c r="AP26" s="374"/>
      <c r="AQ26" s="374"/>
      <c r="AR26" s="374"/>
      <c r="AS26" s="374"/>
      <c r="AT26" s="374"/>
      <c r="AU26" s="476">
        <f t="shared" si="4"/>
        <v>0</v>
      </c>
      <c r="AV26" s="476">
        <f>IF(AU26=0,0,AU26/'Student input data'!C26)</f>
        <v>0</v>
      </c>
    </row>
    <row r="27" spans="1:48" ht="15" customHeight="1" x14ac:dyDescent="0.2">
      <c r="A27" s="72" t="str">
        <f>'Student input data'!A27</f>
        <v/>
      </c>
      <c r="B27" s="99" t="str">
        <f>IF('Student input data'!B27="","-",'Student input data'!B27)</f>
        <v>-</v>
      </c>
      <c r="C27" s="97">
        <f t="shared" si="1"/>
        <v>0</v>
      </c>
      <c r="D27" s="472">
        <v>0</v>
      </c>
      <c r="E27" s="368"/>
      <c r="F27" s="368"/>
      <c r="G27" s="368"/>
      <c r="H27" s="368"/>
      <c r="I27" s="368"/>
      <c r="J27" s="368"/>
      <c r="K27" s="368"/>
      <c r="L27" s="368"/>
      <c r="M27" s="368"/>
      <c r="N27" s="367"/>
      <c r="O27" s="367"/>
      <c r="P27" s="367"/>
      <c r="Q27" s="367"/>
      <c r="R27" s="369"/>
      <c r="S27" s="473">
        <f t="shared" ref="S27:S52" si="5">C27+R27</f>
        <v>0</v>
      </c>
      <c r="T27" s="384"/>
      <c r="U27" s="372"/>
      <c r="V27" s="372"/>
      <c r="W27" s="372"/>
      <c r="X27" s="373"/>
      <c r="Y27" s="372"/>
      <c r="Z27" s="373"/>
      <c r="AA27" s="372"/>
      <c r="AB27" s="372"/>
      <c r="AC27" s="373"/>
      <c r="AD27" s="474">
        <f t="shared" si="0"/>
        <v>0</v>
      </c>
      <c r="AE27" s="256"/>
      <c r="AF27" s="373"/>
      <c r="AG27" s="373"/>
      <c r="AH27" s="373"/>
      <c r="AI27" s="373"/>
      <c r="AJ27" s="373"/>
      <c r="AK27" s="252"/>
      <c r="AL27" s="373"/>
      <c r="AM27" s="373"/>
      <c r="AN27" s="373"/>
      <c r="AO27" s="101"/>
      <c r="AP27" s="374"/>
      <c r="AQ27" s="374"/>
      <c r="AR27" s="374"/>
      <c r="AS27" s="374"/>
      <c r="AT27" s="374"/>
      <c r="AU27" s="476">
        <f t="shared" si="4"/>
        <v>0</v>
      </c>
      <c r="AV27" s="476">
        <f>IF(AU27=0,0,AU27/'Student input data'!C27)</f>
        <v>0</v>
      </c>
    </row>
    <row r="28" spans="1:48" ht="15" customHeight="1" x14ac:dyDescent="0.2">
      <c r="A28" s="72" t="str">
        <f>'Student input data'!A28</f>
        <v/>
      </c>
      <c r="B28" s="99" t="str">
        <f>IF('Student input data'!B28="","-",'Student input data'!B28)</f>
        <v>-</v>
      </c>
      <c r="C28" s="97">
        <f t="shared" si="1"/>
        <v>0</v>
      </c>
      <c r="D28" s="472">
        <v>0</v>
      </c>
      <c r="E28" s="368"/>
      <c r="F28" s="368"/>
      <c r="G28" s="368"/>
      <c r="H28" s="368"/>
      <c r="I28" s="368"/>
      <c r="J28" s="368"/>
      <c r="K28" s="368"/>
      <c r="L28" s="368"/>
      <c r="M28" s="368"/>
      <c r="N28" s="367"/>
      <c r="O28" s="367"/>
      <c r="P28" s="367"/>
      <c r="Q28" s="367"/>
      <c r="R28" s="369"/>
      <c r="S28" s="473">
        <f t="shared" si="5"/>
        <v>0</v>
      </c>
      <c r="T28" s="384"/>
      <c r="U28" s="372"/>
      <c r="V28" s="372"/>
      <c r="W28" s="372"/>
      <c r="X28" s="373"/>
      <c r="Y28" s="372"/>
      <c r="Z28" s="373"/>
      <c r="AA28" s="372"/>
      <c r="AB28" s="372"/>
      <c r="AC28" s="373"/>
      <c r="AD28" s="474">
        <f t="shared" si="0"/>
        <v>0</v>
      </c>
      <c r="AE28" s="256"/>
      <c r="AF28" s="373"/>
      <c r="AG28" s="373"/>
      <c r="AH28" s="373"/>
      <c r="AI28" s="373"/>
      <c r="AJ28" s="373"/>
      <c r="AK28" s="252"/>
      <c r="AL28" s="373"/>
      <c r="AM28" s="373"/>
      <c r="AN28" s="373"/>
      <c r="AO28" s="101"/>
      <c r="AP28" s="374"/>
      <c r="AQ28" s="374"/>
      <c r="AR28" s="374"/>
      <c r="AS28" s="374"/>
      <c r="AT28" s="374"/>
      <c r="AU28" s="476">
        <f t="shared" si="4"/>
        <v>0</v>
      </c>
      <c r="AV28" s="476">
        <f>IF(AU28=0,0,AU28/'Student input data'!C28)</f>
        <v>0</v>
      </c>
    </row>
    <row r="29" spans="1:48" x14ac:dyDescent="0.2">
      <c r="A29" s="72" t="str">
        <f>'Student input data'!A29</f>
        <v/>
      </c>
      <c r="B29" s="99" t="str">
        <f>IF('Student input data'!B29="","-",'Student input data'!B29)</f>
        <v>-</v>
      </c>
      <c r="C29" s="97">
        <f t="shared" si="1"/>
        <v>0</v>
      </c>
      <c r="D29" s="472">
        <v>0</v>
      </c>
      <c r="E29" s="368"/>
      <c r="F29" s="368"/>
      <c r="G29" s="368"/>
      <c r="H29" s="368"/>
      <c r="I29" s="368"/>
      <c r="J29" s="368"/>
      <c r="K29" s="368"/>
      <c r="L29" s="368"/>
      <c r="M29" s="368"/>
      <c r="N29" s="367"/>
      <c r="O29" s="367"/>
      <c r="P29" s="367"/>
      <c r="Q29" s="367"/>
      <c r="R29" s="369"/>
      <c r="S29" s="473">
        <f t="shared" si="5"/>
        <v>0</v>
      </c>
      <c r="T29" s="384"/>
      <c r="U29" s="372"/>
      <c r="V29" s="372"/>
      <c r="W29" s="372"/>
      <c r="X29" s="373"/>
      <c r="Y29" s="372"/>
      <c r="Z29" s="373"/>
      <c r="AA29" s="372"/>
      <c r="AB29" s="372"/>
      <c r="AC29" s="373"/>
      <c r="AD29" s="474">
        <f t="shared" si="0"/>
        <v>0</v>
      </c>
      <c r="AE29" s="256"/>
      <c r="AF29" s="373"/>
      <c r="AG29" s="373"/>
      <c r="AH29" s="373"/>
      <c r="AI29" s="373"/>
      <c r="AJ29" s="373"/>
      <c r="AK29" s="252"/>
      <c r="AL29" s="373"/>
      <c r="AM29" s="373"/>
      <c r="AN29" s="373"/>
      <c r="AO29" s="101"/>
      <c r="AP29" s="374"/>
      <c r="AQ29" s="374"/>
      <c r="AR29" s="374"/>
      <c r="AS29" s="374"/>
      <c r="AT29" s="374"/>
      <c r="AU29" s="476">
        <f t="shared" si="4"/>
        <v>0</v>
      </c>
      <c r="AV29" s="476">
        <f>IF(AU29=0,0,AU29/'Student input data'!C29)</f>
        <v>0</v>
      </c>
    </row>
    <row r="30" spans="1:48" x14ac:dyDescent="0.2">
      <c r="A30" s="72" t="str">
        <f>'Student input data'!A30</f>
        <v/>
      </c>
      <c r="B30" s="99" t="str">
        <f>IF('Student input data'!B30="","-",'Student input data'!B30)</f>
        <v>-</v>
      </c>
      <c r="C30" s="97">
        <f t="shared" si="1"/>
        <v>0</v>
      </c>
      <c r="D30" s="472">
        <v>0</v>
      </c>
      <c r="E30" s="368"/>
      <c r="F30" s="368"/>
      <c r="G30" s="368"/>
      <c r="H30" s="368"/>
      <c r="I30" s="368"/>
      <c r="J30" s="368"/>
      <c r="K30" s="368"/>
      <c r="L30" s="368"/>
      <c r="M30" s="368"/>
      <c r="N30" s="367"/>
      <c r="O30" s="367"/>
      <c r="P30" s="367"/>
      <c r="Q30" s="367"/>
      <c r="R30" s="369"/>
      <c r="S30" s="473">
        <f t="shared" si="5"/>
        <v>0</v>
      </c>
      <c r="T30" s="384"/>
      <c r="U30" s="372"/>
      <c r="V30" s="372"/>
      <c r="W30" s="372"/>
      <c r="X30" s="373"/>
      <c r="Y30" s="372"/>
      <c r="Z30" s="373"/>
      <c r="AA30" s="372"/>
      <c r="AB30" s="372"/>
      <c r="AC30" s="373"/>
      <c r="AD30" s="474">
        <f t="shared" si="0"/>
        <v>0</v>
      </c>
      <c r="AE30" s="256"/>
      <c r="AF30" s="373"/>
      <c r="AG30" s="373"/>
      <c r="AH30" s="373"/>
      <c r="AI30" s="373"/>
      <c r="AJ30" s="373"/>
      <c r="AK30" s="252"/>
      <c r="AL30" s="373"/>
      <c r="AM30" s="373"/>
      <c r="AN30" s="373"/>
      <c r="AO30" s="101"/>
      <c r="AP30" s="374"/>
      <c r="AQ30" s="374"/>
      <c r="AR30" s="374"/>
      <c r="AS30" s="374"/>
      <c r="AT30" s="374"/>
      <c r="AU30" s="476">
        <f t="shared" si="4"/>
        <v>0</v>
      </c>
      <c r="AV30" s="476">
        <f>IF(AU30=0,0,AU30/'Student input data'!C30)</f>
        <v>0</v>
      </c>
    </row>
    <row r="31" spans="1:48" x14ac:dyDescent="0.2">
      <c r="A31" s="72" t="str">
        <f>'Student input data'!A31</f>
        <v/>
      </c>
      <c r="B31" s="99" t="str">
        <f>IF('Student input data'!B31="","-",'Student input data'!B31)</f>
        <v>-</v>
      </c>
      <c r="C31" s="97">
        <f t="shared" si="1"/>
        <v>0</v>
      </c>
      <c r="D31" s="472">
        <v>0</v>
      </c>
      <c r="E31" s="368"/>
      <c r="F31" s="368"/>
      <c r="G31" s="368"/>
      <c r="H31" s="368"/>
      <c r="I31" s="368"/>
      <c r="J31" s="368"/>
      <c r="K31" s="368"/>
      <c r="L31" s="368"/>
      <c r="M31" s="368"/>
      <c r="N31" s="367"/>
      <c r="O31" s="367"/>
      <c r="P31" s="367"/>
      <c r="Q31" s="367"/>
      <c r="R31" s="369"/>
      <c r="S31" s="473">
        <f t="shared" si="5"/>
        <v>0</v>
      </c>
      <c r="T31" s="384"/>
      <c r="U31" s="372"/>
      <c r="V31" s="372"/>
      <c r="W31" s="372"/>
      <c r="X31" s="373"/>
      <c r="Y31" s="372"/>
      <c r="Z31" s="373"/>
      <c r="AA31" s="372"/>
      <c r="AB31" s="372"/>
      <c r="AC31" s="373"/>
      <c r="AD31" s="474">
        <f t="shared" si="0"/>
        <v>0</v>
      </c>
      <c r="AE31" s="256"/>
      <c r="AF31" s="373"/>
      <c r="AG31" s="373"/>
      <c r="AH31" s="373"/>
      <c r="AI31" s="373"/>
      <c r="AJ31" s="373"/>
      <c r="AK31" s="252"/>
      <c r="AL31" s="373"/>
      <c r="AM31" s="373"/>
      <c r="AN31" s="373"/>
      <c r="AO31" s="101"/>
      <c r="AP31" s="374"/>
      <c r="AQ31" s="374"/>
      <c r="AR31" s="374"/>
      <c r="AS31" s="374"/>
      <c r="AT31" s="374"/>
      <c r="AU31" s="476">
        <f t="shared" si="4"/>
        <v>0</v>
      </c>
      <c r="AV31" s="476">
        <f>IF(AU31=0,0,AU31/'Student input data'!C31)</f>
        <v>0</v>
      </c>
    </row>
    <row r="32" spans="1:48" x14ac:dyDescent="0.2">
      <c r="A32" s="72" t="str">
        <f>'Student input data'!A32</f>
        <v/>
      </c>
      <c r="B32" s="99" t="str">
        <f>IF('Student input data'!B32="","-",'Student input data'!B32)</f>
        <v>-</v>
      </c>
      <c r="C32" s="97">
        <f t="shared" si="1"/>
        <v>0</v>
      </c>
      <c r="D32" s="472">
        <v>0</v>
      </c>
      <c r="E32" s="368"/>
      <c r="F32" s="368"/>
      <c r="G32" s="368"/>
      <c r="H32" s="368"/>
      <c r="I32" s="368"/>
      <c r="J32" s="368"/>
      <c r="K32" s="368"/>
      <c r="L32" s="368"/>
      <c r="M32" s="368"/>
      <c r="N32" s="367"/>
      <c r="O32" s="367"/>
      <c r="P32" s="367"/>
      <c r="Q32" s="367"/>
      <c r="R32" s="369"/>
      <c r="S32" s="473">
        <f t="shared" si="5"/>
        <v>0</v>
      </c>
      <c r="T32" s="384"/>
      <c r="U32" s="372"/>
      <c r="V32" s="372"/>
      <c r="W32" s="372"/>
      <c r="X32" s="373"/>
      <c r="Y32" s="372"/>
      <c r="Z32" s="373"/>
      <c r="AA32" s="372"/>
      <c r="AB32" s="372"/>
      <c r="AC32" s="373"/>
      <c r="AD32" s="474">
        <f t="shared" si="0"/>
        <v>0</v>
      </c>
      <c r="AE32" s="256"/>
      <c r="AF32" s="373"/>
      <c r="AG32" s="373"/>
      <c r="AH32" s="373"/>
      <c r="AI32" s="373"/>
      <c r="AJ32" s="373"/>
      <c r="AK32" s="252"/>
      <c r="AL32" s="373"/>
      <c r="AM32" s="373"/>
      <c r="AN32" s="373"/>
      <c r="AO32" s="101"/>
      <c r="AP32" s="374"/>
      <c r="AQ32" s="374"/>
      <c r="AR32" s="374"/>
      <c r="AS32" s="374"/>
      <c r="AT32" s="374"/>
      <c r="AU32" s="476">
        <f t="shared" si="4"/>
        <v>0</v>
      </c>
      <c r="AV32" s="476">
        <f>IF(AU32=0,0,AU32/'Student input data'!C32)</f>
        <v>0</v>
      </c>
    </row>
    <row r="33" spans="1:48" x14ac:dyDescent="0.2">
      <c r="A33" s="72" t="str">
        <f>'Student input data'!A33</f>
        <v/>
      </c>
      <c r="B33" s="99" t="str">
        <f>IF('Student input data'!B33="","-",'Student input data'!B33)</f>
        <v>-</v>
      </c>
      <c r="C33" s="97">
        <f t="shared" si="1"/>
        <v>0</v>
      </c>
      <c r="D33" s="472">
        <v>0</v>
      </c>
      <c r="E33" s="368"/>
      <c r="F33" s="368"/>
      <c r="G33" s="368"/>
      <c r="H33" s="368"/>
      <c r="I33" s="368"/>
      <c r="J33" s="368"/>
      <c r="K33" s="368"/>
      <c r="L33" s="368"/>
      <c r="M33" s="368"/>
      <c r="N33" s="367"/>
      <c r="O33" s="367"/>
      <c r="P33" s="367"/>
      <c r="Q33" s="367"/>
      <c r="R33" s="369"/>
      <c r="S33" s="473">
        <f t="shared" si="5"/>
        <v>0</v>
      </c>
      <c r="T33" s="384"/>
      <c r="U33" s="372"/>
      <c r="V33" s="372"/>
      <c r="W33" s="372"/>
      <c r="X33" s="373"/>
      <c r="Y33" s="372"/>
      <c r="Z33" s="373"/>
      <c r="AA33" s="372"/>
      <c r="AB33" s="372"/>
      <c r="AC33" s="373"/>
      <c r="AD33" s="474">
        <f t="shared" si="0"/>
        <v>0</v>
      </c>
      <c r="AE33" s="256"/>
      <c r="AF33" s="373"/>
      <c r="AG33" s="373"/>
      <c r="AH33" s="373"/>
      <c r="AI33" s="373"/>
      <c r="AJ33" s="373"/>
      <c r="AK33" s="252"/>
      <c r="AL33" s="373"/>
      <c r="AM33" s="373"/>
      <c r="AN33" s="373"/>
      <c r="AO33" s="101"/>
      <c r="AP33" s="374"/>
      <c r="AQ33" s="374"/>
      <c r="AR33" s="374"/>
      <c r="AS33" s="374"/>
      <c r="AT33" s="374"/>
      <c r="AU33" s="476">
        <f t="shared" si="4"/>
        <v>0</v>
      </c>
      <c r="AV33" s="476">
        <f>IF(AU33=0,0,AU33/'Student input data'!C33)</f>
        <v>0</v>
      </c>
    </row>
    <row r="34" spans="1:48" x14ac:dyDescent="0.2">
      <c r="A34" s="72" t="str">
        <f>'Student input data'!A34</f>
        <v/>
      </c>
      <c r="B34" s="99" t="str">
        <f>IF('Student input data'!B34="","-",'Student input data'!B34)</f>
        <v>-</v>
      </c>
      <c r="C34" s="97">
        <f t="shared" si="1"/>
        <v>0</v>
      </c>
      <c r="D34" s="472">
        <v>0</v>
      </c>
      <c r="E34" s="368"/>
      <c r="F34" s="368"/>
      <c r="G34" s="368"/>
      <c r="H34" s="368"/>
      <c r="I34" s="368"/>
      <c r="J34" s="368"/>
      <c r="K34" s="368"/>
      <c r="L34" s="368"/>
      <c r="M34" s="368"/>
      <c r="N34" s="367"/>
      <c r="O34" s="367"/>
      <c r="P34" s="367"/>
      <c r="Q34" s="367"/>
      <c r="R34" s="369"/>
      <c r="S34" s="473">
        <f t="shared" si="5"/>
        <v>0</v>
      </c>
      <c r="T34" s="384"/>
      <c r="U34" s="372"/>
      <c r="V34" s="372"/>
      <c r="W34" s="372"/>
      <c r="X34" s="373"/>
      <c r="Y34" s="372"/>
      <c r="Z34" s="373"/>
      <c r="AA34" s="372"/>
      <c r="AB34" s="372"/>
      <c r="AC34" s="373"/>
      <c r="AD34" s="474">
        <f t="shared" si="0"/>
        <v>0</v>
      </c>
      <c r="AE34" s="256"/>
      <c r="AF34" s="373"/>
      <c r="AG34" s="373"/>
      <c r="AH34" s="373"/>
      <c r="AI34" s="373"/>
      <c r="AJ34" s="373"/>
      <c r="AK34" s="252"/>
      <c r="AL34" s="373"/>
      <c r="AM34" s="373"/>
      <c r="AN34" s="373"/>
      <c r="AO34" s="101"/>
      <c r="AP34" s="374"/>
      <c r="AQ34" s="374"/>
      <c r="AR34" s="374"/>
      <c r="AS34" s="374"/>
      <c r="AT34" s="374"/>
      <c r="AU34" s="476">
        <f t="shared" si="4"/>
        <v>0</v>
      </c>
      <c r="AV34" s="476">
        <f>IF(AU34=0,0,AU34/'Student input data'!C34)</f>
        <v>0</v>
      </c>
    </row>
    <row r="35" spans="1:48" x14ac:dyDescent="0.2">
      <c r="A35" s="72" t="str">
        <f>'Student input data'!A35</f>
        <v/>
      </c>
      <c r="B35" s="99" t="str">
        <f>IF('Student input data'!B35="","-",'Student input data'!B35)</f>
        <v>-</v>
      </c>
      <c r="C35" s="97">
        <f t="shared" si="1"/>
        <v>0</v>
      </c>
      <c r="D35" s="472">
        <v>0</v>
      </c>
      <c r="E35" s="368"/>
      <c r="F35" s="368"/>
      <c r="G35" s="368"/>
      <c r="H35" s="368"/>
      <c r="I35" s="368"/>
      <c r="J35" s="368"/>
      <c r="K35" s="368"/>
      <c r="L35" s="368"/>
      <c r="M35" s="368"/>
      <c r="N35" s="367"/>
      <c r="O35" s="367"/>
      <c r="P35" s="367"/>
      <c r="Q35" s="367"/>
      <c r="R35" s="369"/>
      <c r="S35" s="473">
        <f t="shared" si="5"/>
        <v>0</v>
      </c>
      <c r="T35" s="384"/>
      <c r="U35" s="372"/>
      <c r="V35" s="372"/>
      <c r="W35" s="372"/>
      <c r="X35" s="373"/>
      <c r="Y35" s="372"/>
      <c r="Z35" s="373"/>
      <c r="AA35" s="372"/>
      <c r="AB35" s="372"/>
      <c r="AC35" s="373"/>
      <c r="AD35" s="474">
        <f t="shared" si="0"/>
        <v>0</v>
      </c>
      <c r="AE35" s="256"/>
      <c r="AF35" s="373"/>
      <c r="AG35" s="373"/>
      <c r="AH35" s="373"/>
      <c r="AI35" s="373"/>
      <c r="AJ35" s="373"/>
      <c r="AK35" s="252"/>
      <c r="AL35" s="373"/>
      <c r="AM35" s="373"/>
      <c r="AN35" s="373"/>
      <c r="AO35" s="101"/>
      <c r="AP35" s="374"/>
      <c r="AQ35" s="374"/>
      <c r="AR35" s="374"/>
      <c r="AS35" s="374"/>
      <c r="AT35" s="374"/>
      <c r="AU35" s="476">
        <f t="shared" si="4"/>
        <v>0</v>
      </c>
      <c r="AV35" s="476">
        <f>IF(AU35=0,0,AU35/'Student input data'!C35)</f>
        <v>0</v>
      </c>
    </row>
    <row r="36" spans="1:48" x14ac:dyDescent="0.2">
      <c r="A36" s="72" t="str">
        <f>'Student input data'!A36</f>
        <v/>
      </c>
      <c r="B36" s="99" t="str">
        <f>IF('Student input data'!B36="","-",'Student input data'!B36)</f>
        <v>-</v>
      </c>
      <c r="C36" s="97">
        <f t="shared" si="1"/>
        <v>0</v>
      </c>
      <c r="D36" s="472">
        <v>0</v>
      </c>
      <c r="E36" s="368"/>
      <c r="F36" s="368"/>
      <c r="G36" s="368"/>
      <c r="H36" s="368"/>
      <c r="I36" s="368"/>
      <c r="J36" s="368"/>
      <c r="K36" s="368"/>
      <c r="L36" s="368"/>
      <c r="M36" s="368"/>
      <c r="N36" s="367"/>
      <c r="O36" s="367"/>
      <c r="P36" s="367"/>
      <c r="Q36" s="367"/>
      <c r="R36" s="369"/>
      <c r="S36" s="473">
        <f t="shared" si="5"/>
        <v>0</v>
      </c>
      <c r="T36" s="384"/>
      <c r="U36" s="372"/>
      <c r="V36" s="372"/>
      <c r="W36" s="372"/>
      <c r="X36" s="373"/>
      <c r="Y36" s="372"/>
      <c r="Z36" s="373"/>
      <c r="AA36" s="372"/>
      <c r="AB36" s="372"/>
      <c r="AC36" s="373"/>
      <c r="AD36" s="474">
        <f t="shared" si="0"/>
        <v>0</v>
      </c>
      <c r="AE36" s="256"/>
      <c r="AF36" s="373"/>
      <c r="AG36" s="373"/>
      <c r="AH36" s="373"/>
      <c r="AI36" s="373"/>
      <c r="AJ36" s="373"/>
      <c r="AK36" s="252"/>
      <c r="AL36" s="373"/>
      <c r="AM36" s="373"/>
      <c r="AN36" s="373"/>
      <c r="AO36" s="101"/>
      <c r="AP36" s="374"/>
      <c r="AQ36" s="374"/>
      <c r="AR36" s="374"/>
      <c r="AS36" s="374"/>
      <c r="AT36" s="374"/>
      <c r="AU36" s="476">
        <f t="shared" si="4"/>
        <v>0</v>
      </c>
      <c r="AV36" s="476">
        <f>IF(AU36=0,0,AU36/'Student input data'!C36)</f>
        <v>0</v>
      </c>
    </row>
    <row r="37" spans="1:48" ht="15" customHeight="1" x14ac:dyDescent="0.2">
      <c r="A37" s="72" t="str">
        <f>'Student input data'!A37</f>
        <v/>
      </c>
      <c r="B37" s="99" t="str">
        <f>IF('Student input data'!B37="","-",'Student input data'!B37)</f>
        <v>-</v>
      </c>
      <c r="C37" s="97">
        <f t="shared" si="1"/>
        <v>0</v>
      </c>
      <c r="D37" s="472">
        <v>0</v>
      </c>
      <c r="E37" s="368"/>
      <c r="F37" s="368"/>
      <c r="G37" s="368"/>
      <c r="H37" s="368"/>
      <c r="I37" s="368"/>
      <c r="J37" s="368"/>
      <c r="K37" s="368"/>
      <c r="L37" s="368"/>
      <c r="M37" s="368"/>
      <c r="N37" s="367"/>
      <c r="O37" s="367"/>
      <c r="P37" s="367"/>
      <c r="Q37" s="367"/>
      <c r="R37" s="369"/>
      <c r="S37" s="473">
        <f t="shared" si="5"/>
        <v>0</v>
      </c>
      <c r="T37" s="384"/>
      <c r="U37" s="372"/>
      <c r="V37" s="372"/>
      <c r="W37" s="372"/>
      <c r="X37" s="373"/>
      <c r="Y37" s="372"/>
      <c r="Z37" s="373"/>
      <c r="AA37" s="372"/>
      <c r="AB37" s="372"/>
      <c r="AC37" s="373"/>
      <c r="AD37" s="474">
        <f t="shared" si="0"/>
        <v>0</v>
      </c>
      <c r="AE37" s="256"/>
      <c r="AF37" s="373"/>
      <c r="AG37" s="373"/>
      <c r="AH37" s="373"/>
      <c r="AI37" s="373"/>
      <c r="AJ37" s="373"/>
      <c r="AK37" s="252"/>
      <c r="AL37" s="373"/>
      <c r="AM37" s="373"/>
      <c r="AN37" s="373"/>
      <c r="AO37" s="101"/>
      <c r="AP37" s="374"/>
      <c r="AQ37" s="374"/>
      <c r="AR37" s="374"/>
      <c r="AS37" s="374"/>
      <c r="AT37" s="374"/>
      <c r="AU37" s="476">
        <f t="shared" si="4"/>
        <v>0</v>
      </c>
      <c r="AV37" s="476">
        <f>IF(AU37=0,0,AU37/'Student input data'!C37)</f>
        <v>0</v>
      </c>
    </row>
    <row r="38" spans="1:48" x14ac:dyDescent="0.2">
      <c r="A38" s="72" t="str">
        <f>'Student input data'!A38</f>
        <v/>
      </c>
      <c r="B38" s="99" t="str">
        <f>IF('Student input data'!B38="","-",'Student input data'!B38)</f>
        <v>-</v>
      </c>
      <c r="C38" s="97">
        <f t="shared" si="1"/>
        <v>0</v>
      </c>
      <c r="D38" s="472">
        <v>0</v>
      </c>
      <c r="E38" s="368"/>
      <c r="F38" s="368"/>
      <c r="G38" s="368"/>
      <c r="H38" s="368"/>
      <c r="I38" s="368"/>
      <c r="J38" s="368"/>
      <c r="K38" s="368"/>
      <c r="L38" s="368"/>
      <c r="M38" s="368"/>
      <c r="N38" s="367"/>
      <c r="O38" s="367"/>
      <c r="P38" s="367"/>
      <c r="Q38" s="367"/>
      <c r="R38" s="369"/>
      <c r="S38" s="473">
        <f t="shared" si="5"/>
        <v>0</v>
      </c>
      <c r="T38" s="384"/>
      <c r="U38" s="372"/>
      <c r="V38" s="372"/>
      <c r="W38" s="372"/>
      <c r="X38" s="373"/>
      <c r="Y38" s="372"/>
      <c r="Z38" s="373"/>
      <c r="AA38" s="372"/>
      <c r="AB38" s="372"/>
      <c r="AC38" s="373"/>
      <c r="AD38" s="474">
        <f t="shared" si="0"/>
        <v>0</v>
      </c>
      <c r="AE38" s="256"/>
      <c r="AF38" s="373"/>
      <c r="AG38" s="373"/>
      <c r="AH38" s="373"/>
      <c r="AI38" s="373"/>
      <c r="AJ38" s="373"/>
      <c r="AK38" s="252"/>
      <c r="AL38" s="373"/>
      <c r="AM38" s="373"/>
      <c r="AN38" s="373"/>
      <c r="AO38" s="101"/>
      <c r="AP38" s="374"/>
      <c r="AQ38" s="374"/>
      <c r="AR38" s="374"/>
      <c r="AS38" s="374"/>
      <c r="AT38" s="374"/>
      <c r="AU38" s="476">
        <f t="shared" si="4"/>
        <v>0</v>
      </c>
      <c r="AV38" s="476">
        <f>IF(AU38=0,0,AU38/'Student input data'!C38)</f>
        <v>0</v>
      </c>
    </row>
    <row r="39" spans="1:48" x14ac:dyDescent="0.2">
      <c r="A39" s="72" t="str">
        <f>'Student input data'!A39</f>
        <v/>
      </c>
      <c r="B39" s="99" t="str">
        <f>IF('Student input data'!B39="","-",'Student input data'!B39)</f>
        <v>-</v>
      </c>
      <c r="C39" s="97">
        <f t="shared" si="1"/>
        <v>0</v>
      </c>
      <c r="D39" s="472">
        <v>0</v>
      </c>
      <c r="E39" s="368"/>
      <c r="F39" s="368"/>
      <c r="G39" s="368"/>
      <c r="H39" s="368"/>
      <c r="I39" s="368"/>
      <c r="J39" s="368"/>
      <c r="K39" s="368"/>
      <c r="L39" s="368"/>
      <c r="M39" s="368"/>
      <c r="N39" s="367"/>
      <c r="O39" s="367"/>
      <c r="P39" s="367"/>
      <c r="Q39" s="367"/>
      <c r="R39" s="369"/>
      <c r="S39" s="473">
        <f t="shared" si="5"/>
        <v>0</v>
      </c>
      <c r="T39" s="384"/>
      <c r="U39" s="372"/>
      <c r="V39" s="372"/>
      <c r="W39" s="372"/>
      <c r="X39" s="373"/>
      <c r="Y39" s="372"/>
      <c r="Z39" s="373"/>
      <c r="AA39" s="372"/>
      <c r="AB39" s="372"/>
      <c r="AC39" s="373"/>
      <c r="AD39" s="474">
        <f t="shared" si="0"/>
        <v>0</v>
      </c>
      <c r="AE39" s="256"/>
      <c r="AF39" s="373"/>
      <c r="AG39" s="373"/>
      <c r="AH39" s="373"/>
      <c r="AI39" s="373"/>
      <c r="AJ39" s="373"/>
      <c r="AK39" s="252"/>
      <c r="AL39" s="373"/>
      <c r="AM39" s="373"/>
      <c r="AN39" s="373"/>
      <c r="AO39" s="101"/>
      <c r="AP39" s="374"/>
      <c r="AQ39" s="374"/>
      <c r="AR39" s="374"/>
      <c r="AS39" s="374"/>
      <c r="AT39" s="374"/>
      <c r="AU39" s="476">
        <f t="shared" si="4"/>
        <v>0</v>
      </c>
      <c r="AV39" s="476">
        <f>IF(AU39=0,0,AU39/'Student input data'!C39)</f>
        <v>0</v>
      </c>
    </row>
    <row r="40" spans="1:48" x14ac:dyDescent="0.2">
      <c r="A40" s="72" t="str">
        <f>'Student input data'!A40</f>
        <v/>
      </c>
      <c r="B40" s="99" t="str">
        <f>IF('Student input data'!B40="","-",'Student input data'!B40)</f>
        <v>-</v>
      </c>
      <c r="C40" s="97">
        <f t="shared" si="1"/>
        <v>0</v>
      </c>
      <c r="D40" s="472">
        <v>0</v>
      </c>
      <c r="E40" s="368"/>
      <c r="F40" s="368"/>
      <c r="G40" s="368"/>
      <c r="H40" s="368"/>
      <c r="I40" s="368"/>
      <c r="J40" s="368"/>
      <c r="K40" s="368"/>
      <c r="L40" s="368"/>
      <c r="M40" s="368"/>
      <c r="N40" s="367"/>
      <c r="O40" s="367"/>
      <c r="P40" s="367"/>
      <c r="Q40" s="367"/>
      <c r="R40" s="369"/>
      <c r="S40" s="473">
        <f t="shared" si="5"/>
        <v>0</v>
      </c>
      <c r="T40" s="384"/>
      <c r="U40" s="372"/>
      <c r="V40" s="372"/>
      <c r="W40" s="372"/>
      <c r="X40" s="373"/>
      <c r="Y40" s="372"/>
      <c r="Z40" s="373"/>
      <c r="AA40" s="372"/>
      <c r="AB40" s="372"/>
      <c r="AC40" s="373"/>
      <c r="AD40" s="474">
        <f t="shared" si="0"/>
        <v>0</v>
      </c>
      <c r="AE40" s="256"/>
      <c r="AF40" s="373"/>
      <c r="AG40" s="373"/>
      <c r="AH40" s="373"/>
      <c r="AI40" s="373"/>
      <c r="AJ40" s="373"/>
      <c r="AK40" s="252"/>
      <c r="AL40" s="373"/>
      <c r="AM40" s="373"/>
      <c r="AN40" s="373"/>
      <c r="AO40" s="101"/>
      <c r="AP40" s="374"/>
      <c r="AQ40" s="374"/>
      <c r="AR40" s="374"/>
      <c r="AS40" s="374"/>
      <c r="AT40" s="374"/>
      <c r="AU40" s="476">
        <f t="shared" si="4"/>
        <v>0</v>
      </c>
      <c r="AV40" s="476">
        <f>IF(AU40=0,0,AU40/'Student input data'!C40)</f>
        <v>0</v>
      </c>
    </row>
    <row r="41" spans="1:48" x14ac:dyDescent="0.2">
      <c r="A41" s="72" t="str">
        <f>'Student input data'!A41</f>
        <v/>
      </c>
      <c r="B41" s="99" t="str">
        <f>IF('Student input data'!B41="","-",'Student input data'!B41)</f>
        <v>-</v>
      </c>
      <c r="C41" s="97">
        <f t="shared" si="1"/>
        <v>0</v>
      </c>
      <c r="D41" s="472">
        <v>0</v>
      </c>
      <c r="E41" s="368"/>
      <c r="F41" s="368"/>
      <c r="G41" s="368"/>
      <c r="H41" s="368"/>
      <c r="I41" s="368"/>
      <c r="J41" s="368"/>
      <c r="K41" s="368"/>
      <c r="L41" s="368"/>
      <c r="M41" s="368"/>
      <c r="N41" s="367"/>
      <c r="O41" s="367"/>
      <c r="P41" s="367"/>
      <c r="Q41" s="367"/>
      <c r="R41" s="369"/>
      <c r="S41" s="473">
        <f t="shared" si="5"/>
        <v>0</v>
      </c>
      <c r="T41" s="384"/>
      <c r="U41" s="372"/>
      <c r="V41" s="372"/>
      <c r="W41" s="372"/>
      <c r="X41" s="373"/>
      <c r="Y41" s="372"/>
      <c r="Z41" s="373"/>
      <c r="AA41" s="372"/>
      <c r="AB41" s="372"/>
      <c r="AC41" s="373"/>
      <c r="AD41" s="474">
        <f t="shared" si="0"/>
        <v>0</v>
      </c>
      <c r="AE41" s="256"/>
      <c r="AF41" s="373"/>
      <c r="AG41" s="373"/>
      <c r="AH41" s="373"/>
      <c r="AI41" s="373"/>
      <c r="AJ41" s="373"/>
      <c r="AK41" s="252"/>
      <c r="AL41" s="373"/>
      <c r="AM41" s="373"/>
      <c r="AN41" s="373"/>
      <c r="AO41" s="101"/>
      <c r="AP41" s="374"/>
      <c r="AQ41" s="374"/>
      <c r="AR41" s="374"/>
      <c r="AS41" s="374"/>
      <c r="AT41" s="374"/>
      <c r="AU41" s="476">
        <f t="shared" si="4"/>
        <v>0</v>
      </c>
      <c r="AV41" s="476">
        <f>IF(AU41=0,0,AU41/'Student input data'!C41)</f>
        <v>0</v>
      </c>
    </row>
    <row r="42" spans="1:48" x14ac:dyDescent="0.2">
      <c r="A42" s="72" t="str">
        <f>'Student input data'!A42</f>
        <v/>
      </c>
      <c r="B42" s="99" t="str">
        <f>IF('Student input data'!B42="","-",'Student input data'!B42)</f>
        <v>-</v>
      </c>
      <c r="C42" s="97">
        <f t="shared" si="1"/>
        <v>0</v>
      </c>
      <c r="D42" s="472">
        <v>0</v>
      </c>
      <c r="E42" s="368"/>
      <c r="F42" s="368"/>
      <c r="G42" s="368"/>
      <c r="H42" s="368"/>
      <c r="I42" s="368"/>
      <c r="J42" s="368"/>
      <c r="K42" s="368"/>
      <c r="L42" s="368"/>
      <c r="M42" s="368"/>
      <c r="N42" s="367"/>
      <c r="O42" s="367"/>
      <c r="P42" s="367"/>
      <c r="Q42" s="367"/>
      <c r="R42" s="369"/>
      <c r="S42" s="473">
        <f t="shared" si="5"/>
        <v>0</v>
      </c>
      <c r="T42" s="384"/>
      <c r="U42" s="372"/>
      <c r="V42" s="372"/>
      <c r="W42" s="372"/>
      <c r="X42" s="373"/>
      <c r="Y42" s="372"/>
      <c r="Z42" s="373"/>
      <c r="AA42" s="372"/>
      <c r="AB42" s="372"/>
      <c r="AC42" s="373"/>
      <c r="AD42" s="474">
        <f t="shared" si="0"/>
        <v>0</v>
      </c>
      <c r="AE42" s="256"/>
      <c r="AF42" s="373"/>
      <c r="AG42" s="373"/>
      <c r="AH42" s="373"/>
      <c r="AI42" s="373"/>
      <c r="AJ42" s="373"/>
      <c r="AK42" s="252"/>
      <c r="AL42" s="373"/>
      <c r="AM42" s="373"/>
      <c r="AN42" s="373"/>
      <c r="AO42" s="101"/>
      <c r="AP42" s="374"/>
      <c r="AQ42" s="374"/>
      <c r="AR42" s="374"/>
      <c r="AS42" s="374"/>
      <c r="AT42" s="374"/>
      <c r="AU42" s="476">
        <f t="shared" si="4"/>
        <v>0</v>
      </c>
      <c r="AV42" s="476">
        <f>IF(AU42=0,0,AU42/'Student input data'!C42)</f>
        <v>0</v>
      </c>
    </row>
    <row r="43" spans="1:48" ht="15" customHeight="1" x14ac:dyDescent="0.2">
      <c r="A43" s="72" t="str">
        <f>'Student input data'!A43</f>
        <v/>
      </c>
      <c r="B43" s="99" t="str">
        <f>IF('Student input data'!B43="","-",'Student input data'!B43)</f>
        <v>-</v>
      </c>
      <c r="C43" s="97">
        <f t="shared" si="1"/>
        <v>0</v>
      </c>
      <c r="D43" s="472">
        <v>0</v>
      </c>
      <c r="E43" s="368"/>
      <c r="F43" s="368"/>
      <c r="G43" s="368"/>
      <c r="H43" s="368"/>
      <c r="I43" s="368"/>
      <c r="J43" s="368"/>
      <c r="K43" s="368"/>
      <c r="L43" s="368"/>
      <c r="M43" s="368"/>
      <c r="N43" s="367"/>
      <c r="O43" s="367"/>
      <c r="P43" s="367"/>
      <c r="Q43" s="367"/>
      <c r="R43" s="369"/>
      <c r="S43" s="473">
        <f t="shared" si="5"/>
        <v>0</v>
      </c>
      <c r="T43" s="384"/>
      <c r="U43" s="372"/>
      <c r="V43" s="372"/>
      <c r="W43" s="372"/>
      <c r="X43" s="373"/>
      <c r="Y43" s="372"/>
      <c r="Z43" s="373"/>
      <c r="AA43" s="372"/>
      <c r="AB43" s="372"/>
      <c r="AC43" s="373"/>
      <c r="AD43" s="474">
        <f t="shared" si="0"/>
        <v>0</v>
      </c>
      <c r="AE43" s="256"/>
      <c r="AF43" s="373"/>
      <c r="AG43" s="373"/>
      <c r="AH43" s="373"/>
      <c r="AI43" s="373"/>
      <c r="AJ43" s="373"/>
      <c r="AK43" s="252"/>
      <c r="AL43" s="373"/>
      <c r="AM43" s="373"/>
      <c r="AN43" s="373"/>
      <c r="AO43" s="101"/>
      <c r="AP43" s="374"/>
      <c r="AQ43" s="374"/>
      <c r="AR43" s="374"/>
      <c r="AS43" s="374"/>
      <c r="AT43" s="374"/>
      <c r="AU43" s="476">
        <f t="shared" si="4"/>
        <v>0</v>
      </c>
      <c r="AV43" s="476">
        <f>IF(AU43=0,0,AU43/'Student input data'!C43)</f>
        <v>0</v>
      </c>
    </row>
    <row r="44" spans="1:48" x14ac:dyDescent="0.2">
      <c r="A44" s="72" t="str">
        <f>'Student input data'!A44</f>
        <v/>
      </c>
      <c r="B44" s="99" t="str">
        <f>IF('Student input data'!B44="","-",'Student input data'!B44)</f>
        <v>-</v>
      </c>
      <c r="C44" s="97">
        <f t="shared" si="1"/>
        <v>0</v>
      </c>
      <c r="D44" s="472">
        <v>0</v>
      </c>
      <c r="E44" s="368"/>
      <c r="F44" s="368"/>
      <c r="G44" s="368"/>
      <c r="H44" s="368"/>
      <c r="I44" s="368"/>
      <c r="J44" s="368"/>
      <c r="K44" s="368"/>
      <c r="L44" s="368"/>
      <c r="M44" s="368"/>
      <c r="N44" s="367"/>
      <c r="O44" s="367"/>
      <c r="P44" s="367"/>
      <c r="Q44" s="367"/>
      <c r="R44" s="369"/>
      <c r="S44" s="473">
        <f t="shared" si="5"/>
        <v>0</v>
      </c>
      <c r="T44" s="384"/>
      <c r="U44" s="372"/>
      <c r="V44" s="372"/>
      <c r="W44" s="372"/>
      <c r="X44" s="373"/>
      <c r="Y44" s="372"/>
      <c r="Z44" s="373"/>
      <c r="AA44" s="372"/>
      <c r="AB44" s="372"/>
      <c r="AC44" s="373"/>
      <c r="AD44" s="474">
        <f t="shared" si="0"/>
        <v>0</v>
      </c>
      <c r="AE44" s="256"/>
      <c r="AF44" s="373"/>
      <c r="AG44" s="373"/>
      <c r="AH44" s="373"/>
      <c r="AI44" s="373"/>
      <c r="AJ44" s="373"/>
      <c r="AK44" s="252"/>
      <c r="AL44" s="373"/>
      <c r="AM44" s="373"/>
      <c r="AN44" s="373"/>
      <c r="AO44" s="101"/>
      <c r="AP44" s="374"/>
      <c r="AQ44" s="374"/>
      <c r="AR44" s="374"/>
      <c r="AS44" s="374"/>
      <c r="AT44" s="374"/>
      <c r="AU44" s="476">
        <f t="shared" si="4"/>
        <v>0</v>
      </c>
      <c r="AV44" s="476">
        <f>IF(AU44=0,0,AU44/'Student input data'!C44)</f>
        <v>0</v>
      </c>
    </row>
    <row r="45" spans="1:48" x14ac:dyDescent="0.2">
      <c r="A45" s="72" t="str">
        <f>'Student input data'!A45</f>
        <v/>
      </c>
      <c r="B45" s="99" t="str">
        <f>IF('Student input data'!B45="","-",'Student input data'!B45)</f>
        <v>-</v>
      </c>
      <c r="C45" s="97">
        <f t="shared" si="1"/>
        <v>0</v>
      </c>
      <c r="D45" s="472">
        <v>0</v>
      </c>
      <c r="E45" s="368"/>
      <c r="F45" s="368"/>
      <c r="G45" s="368"/>
      <c r="H45" s="368"/>
      <c r="I45" s="368"/>
      <c r="J45" s="368"/>
      <c r="K45" s="368"/>
      <c r="L45" s="368"/>
      <c r="M45" s="368"/>
      <c r="N45" s="367"/>
      <c r="O45" s="367"/>
      <c r="P45" s="367"/>
      <c r="Q45" s="367"/>
      <c r="R45" s="369"/>
      <c r="S45" s="473">
        <f t="shared" si="5"/>
        <v>0</v>
      </c>
      <c r="T45" s="384"/>
      <c r="U45" s="372"/>
      <c r="V45" s="372"/>
      <c r="W45" s="372"/>
      <c r="X45" s="373"/>
      <c r="Y45" s="372"/>
      <c r="Z45" s="373"/>
      <c r="AA45" s="372"/>
      <c r="AB45" s="372"/>
      <c r="AC45" s="373"/>
      <c r="AD45" s="474">
        <f t="shared" si="0"/>
        <v>0</v>
      </c>
      <c r="AE45" s="256"/>
      <c r="AF45" s="373"/>
      <c r="AG45" s="373"/>
      <c r="AH45" s="373"/>
      <c r="AI45" s="373"/>
      <c r="AJ45" s="373"/>
      <c r="AK45" s="252"/>
      <c r="AL45" s="373"/>
      <c r="AM45" s="373"/>
      <c r="AN45" s="373"/>
      <c r="AO45" s="101"/>
      <c r="AP45" s="374"/>
      <c r="AQ45" s="374"/>
      <c r="AR45" s="374"/>
      <c r="AS45" s="374"/>
      <c r="AT45" s="374"/>
      <c r="AU45" s="476">
        <f t="shared" si="4"/>
        <v>0</v>
      </c>
      <c r="AV45" s="476">
        <f>IF(AU45=0,0,AU45/'Student input data'!C45)</f>
        <v>0</v>
      </c>
    </row>
    <row r="46" spans="1:48" x14ac:dyDescent="0.2">
      <c r="A46" s="72" t="str">
        <f>'Student input data'!A46</f>
        <v/>
      </c>
      <c r="B46" s="99" t="str">
        <f>IF('Student input data'!B46="","-",'Student input data'!B46)</f>
        <v>-</v>
      </c>
      <c r="C46" s="97">
        <f t="shared" si="1"/>
        <v>0</v>
      </c>
      <c r="D46" s="472">
        <v>0</v>
      </c>
      <c r="E46" s="368"/>
      <c r="F46" s="368"/>
      <c r="G46" s="368"/>
      <c r="H46" s="368"/>
      <c r="I46" s="368"/>
      <c r="J46" s="368"/>
      <c r="K46" s="368"/>
      <c r="L46" s="368"/>
      <c r="M46" s="368"/>
      <c r="N46" s="367"/>
      <c r="O46" s="367"/>
      <c r="P46" s="367"/>
      <c r="Q46" s="367"/>
      <c r="R46" s="369"/>
      <c r="S46" s="473">
        <f t="shared" si="5"/>
        <v>0</v>
      </c>
      <c r="T46" s="384"/>
      <c r="U46" s="372"/>
      <c r="V46" s="372"/>
      <c r="W46" s="372"/>
      <c r="X46" s="373"/>
      <c r="Y46" s="372"/>
      <c r="Z46" s="373"/>
      <c r="AA46" s="372"/>
      <c r="AB46" s="372"/>
      <c r="AC46" s="367"/>
      <c r="AD46" s="474">
        <f t="shared" si="0"/>
        <v>0</v>
      </c>
      <c r="AE46" s="256"/>
      <c r="AF46" s="367"/>
      <c r="AG46" s="373"/>
      <c r="AH46" s="373"/>
      <c r="AI46" s="373"/>
      <c r="AJ46" s="373"/>
      <c r="AK46" s="253"/>
      <c r="AL46" s="367"/>
      <c r="AM46" s="367"/>
      <c r="AN46" s="367"/>
      <c r="AO46" s="101"/>
      <c r="AP46" s="374"/>
      <c r="AQ46" s="374"/>
      <c r="AR46" s="374"/>
      <c r="AS46" s="374"/>
      <c r="AT46" s="374"/>
      <c r="AU46" s="476">
        <f t="shared" ref="AU46:AU52" si="6">SUM(AP46:AT46)</f>
        <v>0</v>
      </c>
      <c r="AV46" s="476">
        <f>IF(AU46=0,0,AU46/'Student input data'!C46)</f>
        <v>0</v>
      </c>
    </row>
    <row r="47" spans="1:48" x14ac:dyDescent="0.2">
      <c r="A47" s="72" t="str">
        <f>'Student input data'!A47</f>
        <v/>
      </c>
      <c r="B47" s="99" t="str">
        <f>IF('Student input data'!B47="","-",'Student input data'!B47)</f>
        <v>-</v>
      </c>
      <c r="C47" s="97">
        <f t="shared" si="1"/>
        <v>0</v>
      </c>
      <c r="D47" s="472">
        <v>0</v>
      </c>
      <c r="E47" s="368"/>
      <c r="F47" s="368"/>
      <c r="G47" s="368"/>
      <c r="H47" s="368"/>
      <c r="I47" s="368"/>
      <c r="J47" s="368"/>
      <c r="K47" s="368"/>
      <c r="L47" s="368"/>
      <c r="M47" s="368"/>
      <c r="N47" s="367"/>
      <c r="O47" s="367"/>
      <c r="P47" s="367"/>
      <c r="Q47" s="367"/>
      <c r="R47" s="369"/>
      <c r="S47" s="473">
        <f t="shared" si="5"/>
        <v>0</v>
      </c>
      <c r="T47" s="384"/>
      <c r="U47" s="372"/>
      <c r="V47" s="372"/>
      <c r="W47" s="372"/>
      <c r="X47" s="373"/>
      <c r="Y47" s="372"/>
      <c r="Z47" s="373"/>
      <c r="AA47" s="372"/>
      <c r="AB47" s="372"/>
      <c r="AC47" s="367"/>
      <c r="AD47" s="474">
        <f t="shared" si="0"/>
        <v>0</v>
      </c>
      <c r="AE47" s="256"/>
      <c r="AF47" s="367"/>
      <c r="AG47" s="373"/>
      <c r="AH47" s="373"/>
      <c r="AI47" s="373"/>
      <c r="AJ47" s="373"/>
      <c r="AK47" s="253"/>
      <c r="AL47" s="367"/>
      <c r="AM47" s="367"/>
      <c r="AN47" s="367"/>
      <c r="AO47" s="101"/>
      <c r="AP47" s="374"/>
      <c r="AQ47" s="374"/>
      <c r="AR47" s="374"/>
      <c r="AS47" s="374"/>
      <c r="AT47" s="374"/>
      <c r="AU47" s="476">
        <f t="shared" si="6"/>
        <v>0</v>
      </c>
      <c r="AV47" s="476">
        <f>IF(AU47=0,0,AU47/'Student input data'!C47)</f>
        <v>0</v>
      </c>
    </row>
    <row r="48" spans="1:48" x14ac:dyDescent="0.2">
      <c r="A48" s="72" t="str">
        <f>'Student input data'!A48</f>
        <v/>
      </c>
      <c r="B48" s="99" t="str">
        <f>IF('Student input data'!B48="","-",'Student input data'!B48)</f>
        <v>-</v>
      </c>
      <c r="C48" s="97">
        <f t="shared" si="1"/>
        <v>0</v>
      </c>
      <c r="D48" s="472">
        <v>0</v>
      </c>
      <c r="E48" s="368"/>
      <c r="F48" s="368"/>
      <c r="G48" s="368"/>
      <c r="H48" s="368"/>
      <c r="I48" s="368"/>
      <c r="J48" s="368"/>
      <c r="K48" s="368"/>
      <c r="L48" s="368"/>
      <c r="M48" s="368"/>
      <c r="N48" s="367"/>
      <c r="O48" s="367"/>
      <c r="P48" s="367"/>
      <c r="Q48" s="367"/>
      <c r="R48" s="369"/>
      <c r="S48" s="473">
        <f t="shared" si="5"/>
        <v>0</v>
      </c>
      <c r="T48" s="384"/>
      <c r="U48" s="372"/>
      <c r="V48" s="372"/>
      <c r="W48" s="372"/>
      <c r="X48" s="373"/>
      <c r="Y48" s="372"/>
      <c r="Z48" s="373"/>
      <c r="AA48" s="372"/>
      <c r="AB48" s="372"/>
      <c r="AC48" s="367"/>
      <c r="AD48" s="474">
        <f t="shared" si="0"/>
        <v>0</v>
      </c>
      <c r="AE48" s="256"/>
      <c r="AF48" s="367"/>
      <c r="AG48" s="373"/>
      <c r="AH48" s="373"/>
      <c r="AI48" s="373"/>
      <c r="AJ48" s="373"/>
      <c r="AK48" s="253"/>
      <c r="AL48" s="367"/>
      <c r="AM48" s="367"/>
      <c r="AN48" s="367"/>
      <c r="AO48" s="101"/>
      <c r="AP48" s="374"/>
      <c r="AQ48" s="374"/>
      <c r="AR48" s="374"/>
      <c r="AS48" s="374"/>
      <c r="AT48" s="374"/>
      <c r="AU48" s="476">
        <f t="shared" si="6"/>
        <v>0</v>
      </c>
      <c r="AV48" s="476">
        <f>IF(AU48=0,0,AU48/'Student input data'!C48)</f>
        <v>0</v>
      </c>
    </row>
    <row r="49" spans="1:48" x14ac:dyDescent="0.2">
      <c r="A49" s="72" t="str">
        <f>'Student input data'!A49</f>
        <v/>
      </c>
      <c r="B49" s="99" t="str">
        <f>IF('Student input data'!B49="","-",'Student input data'!B49)</f>
        <v>-</v>
      </c>
      <c r="C49" s="97">
        <f t="shared" si="1"/>
        <v>0</v>
      </c>
      <c r="D49" s="472">
        <v>0</v>
      </c>
      <c r="E49" s="368"/>
      <c r="F49" s="368"/>
      <c r="G49" s="368"/>
      <c r="H49" s="368"/>
      <c r="I49" s="368"/>
      <c r="J49" s="368"/>
      <c r="K49" s="368"/>
      <c r="L49" s="368"/>
      <c r="M49" s="368"/>
      <c r="N49" s="367"/>
      <c r="O49" s="367"/>
      <c r="P49" s="367"/>
      <c r="Q49" s="367"/>
      <c r="R49" s="369"/>
      <c r="S49" s="473">
        <f t="shared" si="5"/>
        <v>0</v>
      </c>
      <c r="T49" s="384"/>
      <c r="U49" s="372"/>
      <c r="V49" s="372"/>
      <c r="W49" s="372"/>
      <c r="X49" s="373"/>
      <c r="Y49" s="372"/>
      <c r="Z49" s="373"/>
      <c r="AA49" s="372"/>
      <c r="AB49" s="372"/>
      <c r="AC49" s="367"/>
      <c r="AD49" s="474">
        <f t="shared" si="0"/>
        <v>0</v>
      </c>
      <c r="AE49" s="256"/>
      <c r="AF49" s="367"/>
      <c r="AG49" s="373"/>
      <c r="AH49" s="373"/>
      <c r="AI49" s="373"/>
      <c r="AJ49" s="373"/>
      <c r="AK49" s="253"/>
      <c r="AL49" s="367"/>
      <c r="AM49" s="367"/>
      <c r="AN49" s="367"/>
      <c r="AO49" s="101"/>
      <c r="AP49" s="374"/>
      <c r="AQ49" s="374"/>
      <c r="AR49" s="374"/>
      <c r="AS49" s="374"/>
      <c r="AT49" s="374"/>
      <c r="AU49" s="476">
        <f t="shared" si="6"/>
        <v>0</v>
      </c>
      <c r="AV49" s="476">
        <f>IF(AU49=0,0,AU49/'Student input data'!C49)</f>
        <v>0</v>
      </c>
    </row>
    <row r="50" spans="1:48" x14ac:dyDescent="0.2">
      <c r="A50" s="72" t="str">
        <f>'Student input data'!A50</f>
        <v/>
      </c>
      <c r="B50" s="99" t="str">
        <f>IF('Student input data'!B50="","-",'Student input data'!B50)</f>
        <v>-</v>
      </c>
      <c r="C50" s="97">
        <f t="shared" si="1"/>
        <v>0</v>
      </c>
      <c r="D50" s="472">
        <v>0</v>
      </c>
      <c r="E50" s="368"/>
      <c r="F50" s="368"/>
      <c r="G50" s="368"/>
      <c r="H50" s="368"/>
      <c r="I50" s="368"/>
      <c r="J50" s="368"/>
      <c r="K50" s="368"/>
      <c r="L50" s="368"/>
      <c r="M50" s="368"/>
      <c r="N50" s="367"/>
      <c r="O50" s="367"/>
      <c r="P50" s="367"/>
      <c r="Q50" s="367"/>
      <c r="R50" s="369"/>
      <c r="S50" s="473">
        <f t="shared" si="5"/>
        <v>0</v>
      </c>
      <c r="T50" s="384"/>
      <c r="U50" s="372"/>
      <c r="V50" s="372"/>
      <c r="W50" s="372"/>
      <c r="X50" s="373"/>
      <c r="Y50" s="372"/>
      <c r="Z50" s="373"/>
      <c r="AA50" s="372"/>
      <c r="AB50" s="372"/>
      <c r="AC50" s="367"/>
      <c r="AD50" s="474">
        <f t="shared" si="0"/>
        <v>0</v>
      </c>
      <c r="AE50" s="256"/>
      <c r="AF50" s="367"/>
      <c r="AG50" s="373"/>
      <c r="AH50" s="373"/>
      <c r="AI50" s="373"/>
      <c r="AJ50" s="373"/>
      <c r="AK50" s="253"/>
      <c r="AL50" s="367"/>
      <c r="AM50" s="367"/>
      <c r="AN50" s="367"/>
      <c r="AO50" s="101"/>
      <c r="AP50" s="374"/>
      <c r="AQ50" s="374"/>
      <c r="AR50" s="374"/>
      <c r="AS50" s="374"/>
      <c r="AT50" s="374"/>
      <c r="AU50" s="476">
        <f t="shared" si="6"/>
        <v>0</v>
      </c>
      <c r="AV50" s="476">
        <f>IF(AU50=0,0,AU50/'Student input data'!C50)</f>
        <v>0</v>
      </c>
    </row>
    <row r="51" spans="1:48" x14ac:dyDescent="0.2">
      <c r="A51" s="72" t="str">
        <f>'Student input data'!A51</f>
        <v/>
      </c>
      <c r="B51" s="99" t="str">
        <f>IF('Student input data'!B51="","-",'Student input data'!B51)</f>
        <v>-</v>
      </c>
      <c r="C51" s="97">
        <f t="shared" si="1"/>
        <v>0</v>
      </c>
      <c r="D51" s="472">
        <v>0</v>
      </c>
      <c r="E51" s="368"/>
      <c r="F51" s="368"/>
      <c r="G51" s="368"/>
      <c r="H51" s="368"/>
      <c r="I51" s="368"/>
      <c r="J51" s="368"/>
      <c r="K51" s="368"/>
      <c r="L51" s="368"/>
      <c r="M51" s="368"/>
      <c r="N51" s="367"/>
      <c r="O51" s="367"/>
      <c r="P51" s="367"/>
      <c r="Q51" s="367"/>
      <c r="R51" s="369"/>
      <c r="S51" s="473">
        <f t="shared" si="5"/>
        <v>0</v>
      </c>
      <c r="T51" s="384"/>
      <c r="U51" s="372"/>
      <c r="V51" s="372"/>
      <c r="W51" s="372"/>
      <c r="X51" s="373"/>
      <c r="Y51" s="372"/>
      <c r="Z51" s="373"/>
      <c r="AA51" s="372"/>
      <c r="AB51" s="372"/>
      <c r="AC51" s="367"/>
      <c r="AD51" s="474">
        <f t="shared" si="0"/>
        <v>0</v>
      </c>
      <c r="AE51" s="256"/>
      <c r="AF51" s="367"/>
      <c r="AG51" s="373"/>
      <c r="AH51" s="373"/>
      <c r="AI51" s="373"/>
      <c r="AJ51" s="373"/>
      <c r="AK51" s="253"/>
      <c r="AL51" s="367"/>
      <c r="AM51" s="367"/>
      <c r="AN51" s="367"/>
      <c r="AO51" s="101"/>
      <c r="AP51" s="374"/>
      <c r="AQ51" s="374"/>
      <c r="AR51" s="374"/>
      <c r="AS51" s="374"/>
      <c r="AT51" s="374"/>
      <c r="AU51" s="476">
        <f t="shared" si="6"/>
        <v>0</v>
      </c>
      <c r="AV51" s="476">
        <f>IF(AU51=0,0,AU51/'Student input data'!C51)</f>
        <v>0</v>
      </c>
    </row>
    <row r="52" spans="1:48" ht="15" customHeight="1" x14ac:dyDescent="0.2">
      <c r="A52" s="72" t="str">
        <f>'Student input data'!A52</f>
        <v/>
      </c>
      <c r="B52" s="99" t="str">
        <f>IF('Student input data'!B52="","-",'Student input data'!B52)</f>
        <v>-</v>
      </c>
      <c r="C52" s="97">
        <f t="shared" si="1"/>
        <v>0</v>
      </c>
      <c r="D52" s="472">
        <v>0</v>
      </c>
      <c r="E52" s="368"/>
      <c r="F52" s="368"/>
      <c r="G52" s="368"/>
      <c r="H52" s="368"/>
      <c r="I52" s="368"/>
      <c r="J52" s="368"/>
      <c r="K52" s="368"/>
      <c r="L52" s="368"/>
      <c r="M52" s="368"/>
      <c r="N52" s="367"/>
      <c r="O52" s="367"/>
      <c r="P52" s="367"/>
      <c r="Q52" s="367"/>
      <c r="R52" s="369"/>
      <c r="S52" s="473">
        <f t="shared" si="5"/>
        <v>0</v>
      </c>
      <c r="T52" s="384"/>
      <c r="U52" s="372"/>
      <c r="V52" s="372"/>
      <c r="W52" s="372"/>
      <c r="X52" s="373"/>
      <c r="Y52" s="372"/>
      <c r="Z52" s="373"/>
      <c r="AA52" s="372"/>
      <c r="AB52" s="372"/>
      <c r="AC52" s="367"/>
      <c r="AD52" s="474">
        <f t="shared" si="0"/>
        <v>0</v>
      </c>
      <c r="AE52" s="256"/>
      <c r="AF52" s="367"/>
      <c r="AG52" s="373"/>
      <c r="AH52" s="373"/>
      <c r="AI52" s="373"/>
      <c r="AJ52" s="373"/>
      <c r="AK52" s="253"/>
      <c r="AL52" s="367"/>
      <c r="AM52" s="367"/>
      <c r="AN52" s="367"/>
      <c r="AO52" s="101"/>
      <c r="AP52" s="374"/>
      <c r="AQ52" s="374"/>
      <c r="AR52" s="374"/>
      <c r="AS52" s="374"/>
      <c r="AT52" s="374"/>
      <c r="AU52" s="476">
        <f t="shared" si="6"/>
        <v>0</v>
      </c>
      <c r="AV52" s="476">
        <f>IF(AU52=0,0,AU52/'Student input data'!C52)</f>
        <v>0</v>
      </c>
    </row>
    <row r="53" spans="1:48" s="108" customFormat="1" x14ac:dyDescent="0.2">
      <c r="A53" s="102"/>
      <c r="B53" s="103" t="s">
        <v>231</v>
      </c>
      <c r="C53" s="104">
        <f t="shared" ref="C53:S53" si="7">SUM(C13:C52)</f>
        <v>55</v>
      </c>
      <c r="D53" s="105">
        <f t="shared" si="7"/>
        <v>0</v>
      </c>
      <c r="E53" s="105">
        <f t="shared" si="7"/>
        <v>10</v>
      </c>
      <c r="F53" s="105">
        <f t="shared" si="7"/>
        <v>9</v>
      </c>
      <c r="G53" s="105">
        <f t="shared" si="7"/>
        <v>9</v>
      </c>
      <c r="H53" s="105">
        <f t="shared" si="7"/>
        <v>9</v>
      </c>
      <c r="I53" s="105">
        <f t="shared" si="7"/>
        <v>9</v>
      </c>
      <c r="J53" s="105">
        <f t="shared" si="7"/>
        <v>9</v>
      </c>
      <c r="K53" s="105">
        <f t="shared" si="7"/>
        <v>0</v>
      </c>
      <c r="L53" s="105">
        <f t="shared" si="7"/>
        <v>0</v>
      </c>
      <c r="M53" s="105">
        <f t="shared" si="7"/>
        <v>0</v>
      </c>
      <c r="N53" s="105">
        <f t="shared" si="7"/>
        <v>0</v>
      </c>
      <c r="O53" s="105">
        <f t="shared" si="7"/>
        <v>0</v>
      </c>
      <c r="P53" s="105">
        <f t="shared" si="7"/>
        <v>0</v>
      </c>
      <c r="Q53" s="105">
        <f t="shared" si="7"/>
        <v>0</v>
      </c>
      <c r="R53" s="105">
        <f t="shared" si="7"/>
        <v>11</v>
      </c>
      <c r="S53" s="105">
        <f t="shared" si="7"/>
        <v>66</v>
      </c>
      <c r="T53" s="106"/>
      <c r="U53" s="105">
        <f t="shared" ref="U53:AN53" si="8">SUM(U13:U52)</f>
        <v>2.5</v>
      </c>
      <c r="V53" s="105">
        <f t="shared" si="8"/>
        <v>5</v>
      </c>
      <c r="W53" s="118">
        <f t="shared" si="8"/>
        <v>6</v>
      </c>
      <c r="X53" s="105">
        <f t="shared" si="8"/>
        <v>0</v>
      </c>
      <c r="Y53" s="105">
        <f t="shared" si="8"/>
        <v>0</v>
      </c>
      <c r="Z53" s="105">
        <f t="shared" si="8"/>
        <v>12</v>
      </c>
      <c r="AA53" s="118">
        <f t="shared" si="8"/>
        <v>2</v>
      </c>
      <c r="AB53" s="118">
        <f t="shared" si="8"/>
        <v>0</v>
      </c>
      <c r="AC53" s="105">
        <f t="shared" si="8"/>
        <v>1.5</v>
      </c>
      <c r="AD53" s="105">
        <f t="shared" si="8"/>
        <v>95</v>
      </c>
      <c r="AE53" s="254"/>
      <c r="AF53" s="105">
        <f t="shared" si="8"/>
        <v>17</v>
      </c>
      <c r="AG53" s="118">
        <f t="shared" si="8"/>
        <v>14</v>
      </c>
      <c r="AH53" s="118">
        <f>SUM(AH13:AH52)</f>
        <v>1</v>
      </c>
      <c r="AI53" s="118">
        <f>SUM(AI13:AI52)</f>
        <v>0</v>
      </c>
      <c r="AJ53" s="118">
        <f t="shared" si="8"/>
        <v>2</v>
      </c>
      <c r="AK53" s="254"/>
      <c r="AL53" s="105">
        <f t="shared" si="8"/>
        <v>3</v>
      </c>
      <c r="AM53" s="105">
        <f t="shared" si="8"/>
        <v>3</v>
      </c>
      <c r="AN53" s="105">
        <f t="shared" si="8"/>
        <v>6</v>
      </c>
      <c r="AO53" s="106"/>
      <c r="AP53" s="107">
        <f t="shared" ref="AP53:AU53" si="9">SUM(AP13:AP52)</f>
        <v>78000</v>
      </c>
      <c r="AQ53" s="107">
        <f t="shared" si="9"/>
        <v>145000</v>
      </c>
      <c r="AR53" s="107">
        <f t="shared" si="9"/>
        <v>160000</v>
      </c>
      <c r="AS53" s="107">
        <f t="shared" si="9"/>
        <v>70000</v>
      </c>
      <c r="AT53" s="107">
        <f t="shared" si="9"/>
        <v>0</v>
      </c>
      <c r="AU53" s="477">
        <f t="shared" si="9"/>
        <v>453000</v>
      </c>
      <c r="AV53" s="477">
        <f>IF(AU53=0,0,AU53/'Student input data'!C53)</f>
        <v>89.419660481642325</v>
      </c>
    </row>
    <row r="54" spans="1:48" x14ac:dyDescent="0.2">
      <c r="B54" s="109"/>
      <c r="C54" s="110"/>
      <c r="D54" s="110"/>
      <c r="E54" s="110"/>
      <c r="F54" s="110"/>
      <c r="G54" s="110"/>
      <c r="H54" s="110"/>
      <c r="I54" s="110"/>
      <c r="J54" s="110"/>
      <c r="K54" s="110"/>
      <c r="L54" s="110"/>
      <c r="M54" s="110"/>
      <c r="N54" s="110"/>
      <c r="O54" s="110"/>
      <c r="P54" s="110"/>
      <c r="Q54" s="110"/>
      <c r="R54" s="110"/>
      <c r="S54" s="110"/>
      <c r="T54" s="111"/>
      <c r="U54" s="110"/>
      <c r="V54" s="110"/>
      <c r="W54" s="422"/>
      <c r="X54" s="112"/>
      <c r="Y54" s="112"/>
      <c r="Z54" s="112"/>
      <c r="AA54" s="428"/>
      <c r="AB54" s="428"/>
      <c r="AC54" s="112"/>
      <c r="AD54" s="110"/>
      <c r="AE54" s="246"/>
      <c r="AF54" s="110"/>
      <c r="AG54" s="422"/>
      <c r="AH54" s="422"/>
      <c r="AI54" s="422"/>
      <c r="AJ54" s="422"/>
      <c r="AK54" s="246"/>
      <c r="AL54" s="110"/>
      <c r="AM54" s="110"/>
      <c r="AN54" s="110"/>
      <c r="AO54" s="111"/>
      <c r="AP54" s="110"/>
      <c r="AQ54" s="110"/>
      <c r="AR54" s="110"/>
      <c r="AS54" s="110"/>
      <c r="AT54" s="110"/>
      <c r="AU54" s="110"/>
      <c r="AV54" s="110"/>
    </row>
    <row r="55" spans="1:48" x14ac:dyDescent="0.2">
      <c r="B55" s="109"/>
      <c r="C55" s="110"/>
      <c r="D55" s="110"/>
      <c r="E55" s="110"/>
      <c r="F55" s="110"/>
      <c r="G55" s="110"/>
      <c r="H55" s="110"/>
      <c r="I55" s="110"/>
      <c r="J55" s="110"/>
      <c r="K55" s="110"/>
      <c r="L55" s="110"/>
      <c r="M55" s="110"/>
      <c r="N55" s="110"/>
      <c r="O55" s="110"/>
      <c r="P55" s="110"/>
      <c r="Q55" s="110"/>
      <c r="R55" s="110"/>
      <c r="S55" s="110"/>
      <c r="T55" s="111"/>
      <c r="U55" s="110"/>
      <c r="V55" s="110"/>
      <c r="W55" s="422"/>
      <c r="X55" s="110"/>
      <c r="Y55" s="110"/>
      <c r="Z55" s="110"/>
      <c r="AA55" s="422"/>
      <c r="AB55" s="422"/>
      <c r="AC55" s="110"/>
      <c r="AD55" s="110"/>
      <c r="AE55" s="246"/>
      <c r="AF55" s="110"/>
      <c r="AG55" s="422"/>
      <c r="AH55" s="422"/>
      <c r="AI55" s="422"/>
      <c r="AJ55" s="422"/>
      <c r="AK55" s="246"/>
      <c r="AL55" s="110"/>
      <c r="AM55" s="110"/>
      <c r="AN55" s="110"/>
      <c r="AO55" s="111"/>
      <c r="AP55" s="110"/>
      <c r="AQ55" s="110"/>
      <c r="AR55" s="110"/>
      <c r="AS55" s="110"/>
      <c r="AT55" s="110"/>
      <c r="AU55" s="110"/>
      <c r="AV55" s="110"/>
    </row>
    <row r="56" spans="1:48" x14ac:dyDescent="0.2">
      <c r="B56" s="109"/>
      <c r="C56" s="110"/>
      <c r="D56" s="110"/>
      <c r="E56" s="110"/>
      <c r="F56" s="110"/>
      <c r="G56" s="110"/>
      <c r="H56" s="110"/>
      <c r="I56" s="110"/>
      <c r="J56" s="110"/>
      <c r="K56" s="110"/>
      <c r="L56" s="110"/>
      <c r="M56" s="110"/>
      <c r="N56" s="110"/>
      <c r="O56" s="110"/>
      <c r="P56" s="110"/>
      <c r="Q56" s="110"/>
      <c r="R56" s="110"/>
      <c r="S56" s="110"/>
      <c r="T56" s="111"/>
      <c r="U56" s="110"/>
      <c r="V56" s="110"/>
      <c r="W56" s="422"/>
      <c r="X56" s="110"/>
      <c r="Y56" s="110"/>
      <c r="Z56" s="110"/>
      <c r="AA56" s="422"/>
      <c r="AB56" s="422"/>
      <c r="AC56" s="110"/>
      <c r="AD56" s="110"/>
      <c r="AE56" s="246"/>
      <c r="AF56" s="110"/>
      <c r="AG56" s="422"/>
      <c r="AH56" s="422"/>
      <c r="AI56" s="422"/>
      <c r="AJ56" s="422"/>
      <c r="AK56" s="246"/>
      <c r="AL56" s="110"/>
      <c r="AM56" s="110"/>
      <c r="AN56" s="110"/>
      <c r="AO56" s="111"/>
      <c r="AP56" s="110"/>
      <c r="AQ56" s="110"/>
      <c r="AR56" s="110"/>
      <c r="AS56" s="110"/>
      <c r="AT56" s="110"/>
      <c r="AU56" s="110"/>
      <c r="AV56" s="110"/>
    </row>
    <row r="57" spans="1:48" x14ac:dyDescent="0.2">
      <c r="B57" s="94"/>
      <c r="C57" s="113"/>
      <c r="D57" s="110"/>
      <c r="E57" s="110"/>
      <c r="F57" s="110"/>
      <c r="G57" s="110"/>
      <c r="H57" s="110"/>
      <c r="I57" s="110"/>
      <c r="J57" s="110"/>
      <c r="K57" s="110"/>
      <c r="L57" s="110"/>
      <c r="M57" s="110"/>
      <c r="N57" s="110"/>
      <c r="O57" s="110"/>
      <c r="P57" s="110"/>
      <c r="Q57" s="110"/>
      <c r="R57" s="110"/>
      <c r="S57" s="110"/>
      <c r="T57" s="111"/>
      <c r="U57" s="110"/>
      <c r="V57" s="110"/>
      <c r="W57" s="422"/>
      <c r="X57" s="110"/>
      <c r="Y57" s="110"/>
      <c r="Z57" s="110"/>
      <c r="AA57" s="422"/>
      <c r="AB57" s="422"/>
      <c r="AC57" s="110"/>
      <c r="AD57" s="110"/>
      <c r="AE57" s="246"/>
      <c r="AF57" s="110"/>
      <c r="AG57" s="422"/>
      <c r="AH57" s="422"/>
      <c r="AI57" s="422"/>
      <c r="AJ57" s="422"/>
      <c r="AK57" s="246"/>
      <c r="AL57" s="110"/>
      <c r="AM57" s="110"/>
      <c r="AN57" s="110"/>
      <c r="AO57" s="111"/>
      <c r="AP57" s="110"/>
      <c r="AQ57" s="110"/>
      <c r="AR57" s="110"/>
      <c r="AS57" s="110"/>
      <c r="AT57" s="110"/>
      <c r="AU57" s="110"/>
      <c r="AV57" s="110"/>
    </row>
    <row r="58" spans="1:48" x14ac:dyDescent="0.2">
      <c r="B58" s="91"/>
      <c r="C58" s="512" t="s">
        <v>82</v>
      </c>
      <c r="D58" s="513"/>
      <c r="E58" s="513"/>
      <c r="F58" s="513"/>
      <c r="G58" s="513"/>
      <c r="H58" s="513"/>
      <c r="I58" s="513"/>
      <c r="J58" s="513"/>
      <c r="K58" s="513"/>
      <c r="L58" s="513"/>
      <c r="M58" s="513"/>
      <c r="N58" s="513"/>
      <c r="O58" s="513"/>
      <c r="P58" s="513"/>
      <c r="Q58" s="513"/>
      <c r="R58" s="513"/>
      <c r="S58" s="513"/>
      <c r="T58" s="111"/>
      <c r="U58" s="512" t="s">
        <v>227</v>
      </c>
      <c r="V58" s="512"/>
      <c r="W58" s="512"/>
      <c r="X58" s="512"/>
      <c r="Y58" s="512"/>
      <c r="Z58" s="512"/>
      <c r="AA58" s="512"/>
      <c r="AB58" s="512"/>
      <c r="AC58" s="512"/>
      <c r="AD58" s="512"/>
      <c r="AE58" s="242"/>
      <c r="AF58" s="516" t="s">
        <v>289</v>
      </c>
      <c r="AG58" s="517"/>
      <c r="AH58" s="517"/>
      <c r="AI58" s="518"/>
      <c r="AJ58" s="517"/>
      <c r="AK58" s="255"/>
      <c r="AL58" s="512" t="str">
        <f>$AL$10</f>
        <v>Administration</v>
      </c>
      <c r="AM58" s="513"/>
      <c r="AN58" s="513"/>
      <c r="AO58" s="95"/>
      <c r="AP58" s="512" t="s">
        <v>157</v>
      </c>
      <c r="AQ58" s="512"/>
      <c r="AR58" s="512"/>
      <c r="AS58" s="512"/>
      <c r="AT58" s="512"/>
      <c r="AU58" s="512"/>
      <c r="AV58" s="512"/>
    </row>
    <row r="59" spans="1:48" ht="15" customHeight="1" x14ac:dyDescent="0.2">
      <c r="B59" s="94"/>
      <c r="C59" s="29" t="s">
        <v>34</v>
      </c>
      <c r="R59" s="514" t="s">
        <v>462</v>
      </c>
      <c r="S59" s="514" t="s">
        <v>51</v>
      </c>
      <c r="T59" s="111"/>
      <c r="U59" s="500" t="s">
        <v>76</v>
      </c>
      <c r="V59" s="500" t="s">
        <v>107</v>
      </c>
      <c r="W59" s="500" t="s">
        <v>159</v>
      </c>
      <c r="X59" s="508" t="s">
        <v>131</v>
      </c>
      <c r="Y59" s="508" t="s">
        <v>132</v>
      </c>
      <c r="Z59" s="508" t="s">
        <v>133</v>
      </c>
      <c r="AA59" s="511" t="s">
        <v>178</v>
      </c>
      <c r="AB59" s="511" t="s">
        <v>29</v>
      </c>
      <c r="AC59" s="500" t="s">
        <v>381</v>
      </c>
      <c r="AD59" s="508" t="s">
        <v>48</v>
      </c>
      <c r="AE59" s="243"/>
      <c r="AF59" s="500" t="s">
        <v>49</v>
      </c>
      <c r="AG59" s="500" t="s">
        <v>238</v>
      </c>
      <c r="AH59" s="500" t="s">
        <v>237</v>
      </c>
      <c r="AI59" s="500" t="s">
        <v>379</v>
      </c>
      <c r="AJ59" s="500" t="s">
        <v>84</v>
      </c>
      <c r="AK59" s="243"/>
      <c r="AL59" s="500" t="s">
        <v>19</v>
      </c>
      <c r="AM59" s="506" t="s">
        <v>463</v>
      </c>
      <c r="AN59" s="500" t="s">
        <v>91</v>
      </c>
      <c r="AO59" s="114"/>
      <c r="AP59" s="504" t="s">
        <v>55</v>
      </c>
      <c r="AQ59" s="502" t="s">
        <v>106</v>
      </c>
      <c r="AR59" s="504" t="s">
        <v>212</v>
      </c>
      <c r="AS59" s="504" t="s">
        <v>54</v>
      </c>
      <c r="AT59" s="502" t="s">
        <v>432</v>
      </c>
      <c r="AU59" s="504" t="s">
        <v>121</v>
      </c>
      <c r="AV59" s="504" t="s">
        <v>287</v>
      </c>
    </row>
    <row r="60" spans="1:48" ht="37" customHeight="1" x14ac:dyDescent="0.2">
      <c r="B60" s="65" t="s">
        <v>113</v>
      </c>
      <c r="C60" s="69" t="s">
        <v>214</v>
      </c>
      <c r="D60" s="69" t="s">
        <v>155</v>
      </c>
      <c r="E60" s="69" t="s">
        <v>161</v>
      </c>
      <c r="F60" s="69">
        <v>1</v>
      </c>
      <c r="G60" s="69">
        <f>1+F60</f>
        <v>2</v>
      </c>
      <c r="H60" s="69">
        <f>1+G60</f>
        <v>3</v>
      </c>
      <c r="I60" s="69">
        <f>1+H60</f>
        <v>4</v>
      </c>
      <c r="J60" s="69">
        <f>1+I60</f>
        <v>5</v>
      </c>
      <c r="K60" s="69">
        <v>6</v>
      </c>
      <c r="L60" s="69">
        <v>7</v>
      </c>
      <c r="M60" s="69">
        <v>8</v>
      </c>
      <c r="N60" s="69">
        <v>9</v>
      </c>
      <c r="O60" s="69">
        <v>10</v>
      </c>
      <c r="P60" s="69">
        <v>11</v>
      </c>
      <c r="Q60" s="69">
        <v>12</v>
      </c>
      <c r="R60" s="501"/>
      <c r="S60" s="501"/>
      <c r="T60" s="111"/>
      <c r="U60" s="510"/>
      <c r="V60" s="510"/>
      <c r="W60" s="510"/>
      <c r="X60" s="505"/>
      <c r="Y60" s="505"/>
      <c r="Z60" s="505"/>
      <c r="AA60" s="501"/>
      <c r="AB60" s="501"/>
      <c r="AC60" s="510"/>
      <c r="AD60" s="505"/>
      <c r="AE60" s="243"/>
      <c r="AF60" s="505"/>
      <c r="AG60" s="505"/>
      <c r="AH60" s="505"/>
      <c r="AI60" s="501"/>
      <c r="AJ60" s="501"/>
      <c r="AK60" s="223"/>
      <c r="AL60" s="505"/>
      <c r="AM60" s="507"/>
      <c r="AN60" s="505"/>
      <c r="AO60" s="114"/>
      <c r="AP60" s="501"/>
      <c r="AQ60" s="513"/>
      <c r="AR60" s="501"/>
      <c r="AS60" s="501"/>
      <c r="AT60" s="513"/>
      <c r="AU60" s="501"/>
      <c r="AV60" s="501"/>
    </row>
    <row r="61" spans="1:48" s="116" customFormat="1" x14ac:dyDescent="0.2">
      <c r="A61" s="72">
        <f>'Student input data'!A61</f>
        <v>1</v>
      </c>
      <c r="B61" s="99" t="str">
        <f>IF('Student input data'!B61="","-",'Student input data'!B61)</f>
        <v>New School</v>
      </c>
      <c r="C61" s="115">
        <f t="shared" ref="C61:C70" si="10">SUM(D61:Q61)</f>
        <v>24</v>
      </c>
      <c r="D61" s="472">
        <v>0</v>
      </c>
      <c r="E61" s="379"/>
      <c r="F61" s="379"/>
      <c r="G61" s="379"/>
      <c r="H61" s="379"/>
      <c r="I61" s="379"/>
      <c r="J61" s="379"/>
      <c r="K61" s="379">
        <v>8</v>
      </c>
      <c r="L61" s="379">
        <v>8</v>
      </c>
      <c r="M61" s="379">
        <v>8</v>
      </c>
      <c r="N61" s="365"/>
      <c r="O61" s="365"/>
      <c r="P61" s="365"/>
      <c r="Q61" s="365"/>
      <c r="R61" s="376">
        <v>10</v>
      </c>
      <c r="S61" s="474">
        <f t="shared" ref="S61:S70" si="11">C61+R61</f>
        <v>34</v>
      </c>
      <c r="T61" s="385"/>
      <c r="U61" s="373">
        <v>1</v>
      </c>
      <c r="V61" s="378">
        <v>2</v>
      </c>
      <c r="W61" s="378">
        <v>2</v>
      </c>
      <c r="X61" s="376">
        <v>0</v>
      </c>
      <c r="Y61" s="376">
        <v>0</v>
      </c>
      <c r="Z61" s="376">
        <v>5</v>
      </c>
      <c r="AA61" s="378">
        <v>1</v>
      </c>
      <c r="AB61" s="371">
        <v>1</v>
      </c>
      <c r="AC61" s="376">
        <v>2</v>
      </c>
      <c r="AD61" s="474">
        <f t="shared" ref="AD61:AD70" si="12">SUM(U61:AC61)+S61</f>
        <v>48</v>
      </c>
      <c r="AE61" s="256"/>
      <c r="AF61" s="376">
        <v>5</v>
      </c>
      <c r="AG61" s="378">
        <v>7</v>
      </c>
      <c r="AH61" s="378">
        <v>1</v>
      </c>
      <c r="AI61" s="378">
        <v>1</v>
      </c>
      <c r="AJ61" s="378">
        <v>1</v>
      </c>
      <c r="AK61" s="256"/>
      <c r="AL61" s="364">
        <v>1</v>
      </c>
      <c r="AM61" s="364">
        <v>2</v>
      </c>
      <c r="AN61" s="364">
        <v>4</v>
      </c>
      <c r="AO61" s="100"/>
      <c r="AP61" s="375">
        <v>45000</v>
      </c>
      <c r="AQ61" s="375">
        <v>108000</v>
      </c>
      <c r="AR61" s="375">
        <v>150000</v>
      </c>
      <c r="AS61" s="375">
        <v>72000</v>
      </c>
      <c r="AT61" s="375">
        <v>0</v>
      </c>
      <c r="AU61" s="476">
        <f>SUM(AP61:AT61)</f>
        <v>375000</v>
      </c>
      <c r="AV61" s="476">
        <f>IF(AU61=0,0,AU61/'Student input data'!C61)</f>
        <v>218.15008726003489</v>
      </c>
    </row>
    <row r="62" spans="1:48" s="116" customFormat="1" x14ac:dyDescent="0.2">
      <c r="A62" s="72">
        <f>'Student input data'!A62</f>
        <v>2</v>
      </c>
      <c r="B62" s="99" t="str">
        <f>IF('Student input data'!B62="","-",'Student input data'!B62)</f>
        <v>New School</v>
      </c>
      <c r="C62" s="115">
        <f t="shared" si="10"/>
        <v>21</v>
      </c>
      <c r="D62" s="472">
        <v>0</v>
      </c>
      <c r="E62" s="379"/>
      <c r="F62" s="379"/>
      <c r="G62" s="379"/>
      <c r="H62" s="379"/>
      <c r="I62" s="379"/>
      <c r="J62" s="379"/>
      <c r="K62" s="379">
        <v>7</v>
      </c>
      <c r="L62" s="379">
        <v>7</v>
      </c>
      <c r="M62" s="379">
        <v>7</v>
      </c>
      <c r="N62" s="365"/>
      <c r="O62" s="365"/>
      <c r="P62" s="365"/>
      <c r="Q62" s="365"/>
      <c r="R62" s="376">
        <v>8</v>
      </c>
      <c r="S62" s="474">
        <f t="shared" si="11"/>
        <v>29</v>
      </c>
      <c r="T62" s="385"/>
      <c r="U62" s="373">
        <v>1</v>
      </c>
      <c r="V62" s="378">
        <v>2</v>
      </c>
      <c r="W62" s="378">
        <v>1</v>
      </c>
      <c r="X62" s="376">
        <v>0</v>
      </c>
      <c r="Y62" s="376">
        <v>0</v>
      </c>
      <c r="Z62" s="376">
        <v>3</v>
      </c>
      <c r="AA62" s="378">
        <v>1</v>
      </c>
      <c r="AB62" s="371">
        <v>0</v>
      </c>
      <c r="AC62" s="376">
        <v>1</v>
      </c>
      <c r="AD62" s="474">
        <f t="shared" si="12"/>
        <v>38</v>
      </c>
      <c r="AE62" s="256"/>
      <c r="AF62" s="376">
        <v>3</v>
      </c>
      <c r="AG62" s="378">
        <v>4</v>
      </c>
      <c r="AH62" s="378">
        <v>0</v>
      </c>
      <c r="AI62" s="378">
        <v>0.5</v>
      </c>
      <c r="AJ62" s="378">
        <v>0</v>
      </c>
      <c r="AK62" s="256"/>
      <c r="AL62" s="364">
        <v>1</v>
      </c>
      <c r="AM62" s="364">
        <v>1</v>
      </c>
      <c r="AN62" s="364">
        <v>3</v>
      </c>
      <c r="AO62" s="100"/>
      <c r="AP62" s="375">
        <v>45000</v>
      </c>
      <c r="AQ62" s="375">
        <v>67500</v>
      </c>
      <c r="AR62" s="375">
        <v>70000</v>
      </c>
      <c r="AS62" s="375">
        <v>45000</v>
      </c>
      <c r="AT62" s="375">
        <v>0</v>
      </c>
      <c r="AU62" s="476">
        <f t="shared" ref="AU62:AU63" si="13">SUM(AP62:AT62)</f>
        <v>227500</v>
      </c>
      <c r="AV62" s="476">
        <f>IF(AU62=0,0,AU62/'Student input data'!C62)</f>
        <v>505.55555555555554</v>
      </c>
    </row>
    <row r="63" spans="1:48" x14ac:dyDescent="0.2">
      <c r="A63" s="72" t="str">
        <f>'Student input data'!A63</f>
        <v/>
      </c>
      <c r="B63" s="99" t="str">
        <f>IF('Student input data'!B63="","-",'Student input data'!B63)</f>
        <v>-</v>
      </c>
      <c r="C63" s="115">
        <f t="shared" si="10"/>
        <v>0</v>
      </c>
      <c r="D63" s="472">
        <v>0</v>
      </c>
      <c r="E63" s="368"/>
      <c r="F63" s="368"/>
      <c r="G63" s="368"/>
      <c r="H63" s="368"/>
      <c r="I63" s="368"/>
      <c r="J63" s="368"/>
      <c r="K63" s="368"/>
      <c r="L63" s="368"/>
      <c r="M63" s="368"/>
      <c r="N63" s="368"/>
      <c r="O63" s="368"/>
      <c r="P63" s="368"/>
      <c r="Q63" s="368"/>
      <c r="R63" s="367"/>
      <c r="S63" s="473">
        <f t="shared" si="11"/>
        <v>0</v>
      </c>
      <c r="T63" s="385"/>
      <c r="U63" s="373"/>
      <c r="V63" s="373"/>
      <c r="W63" s="373"/>
      <c r="X63" s="367"/>
      <c r="Y63" s="367"/>
      <c r="Z63" s="373"/>
      <c r="AA63" s="373"/>
      <c r="AB63" s="373"/>
      <c r="AC63" s="367"/>
      <c r="AD63" s="474">
        <f t="shared" si="12"/>
        <v>0</v>
      </c>
      <c r="AE63" s="256"/>
      <c r="AF63" s="367"/>
      <c r="AG63" s="373"/>
      <c r="AH63" s="377"/>
      <c r="AI63" s="377"/>
      <c r="AJ63" s="373"/>
      <c r="AK63" s="252"/>
      <c r="AL63" s="373"/>
      <c r="AM63" s="373"/>
      <c r="AN63" s="373"/>
      <c r="AO63" s="117"/>
      <c r="AP63" s="374"/>
      <c r="AQ63" s="374"/>
      <c r="AR63" s="374"/>
      <c r="AS63" s="374"/>
      <c r="AT63" s="374"/>
      <c r="AU63" s="476">
        <f t="shared" si="13"/>
        <v>0</v>
      </c>
      <c r="AV63" s="476">
        <f>IF(AU63=0,0,AU63/'Student input data'!C63)</f>
        <v>0</v>
      </c>
    </row>
    <row r="64" spans="1:48" x14ac:dyDescent="0.2">
      <c r="A64" s="72" t="str">
        <f>'Student input data'!A64</f>
        <v/>
      </c>
      <c r="B64" s="99" t="str">
        <f>IF('Student input data'!B64="","-",'Student input data'!B64)</f>
        <v>-</v>
      </c>
      <c r="C64" s="115">
        <f t="shared" si="10"/>
        <v>0</v>
      </c>
      <c r="D64" s="472">
        <v>0</v>
      </c>
      <c r="E64" s="368"/>
      <c r="F64" s="368"/>
      <c r="G64" s="368"/>
      <c r="H64" s="368"/>
      <c r="I64" s="368"/>
      <c r="J64" s="368"/>
      <c r="K64" s="368"/>
      <c r="L64" s="368"/>
      <c r="M64" s="368"/>
      <c r="N64" s="368"/>
      <c r="O64" s="368"/>
      <c r="P64" s="368"/>
      <c r="Q64" s="368"/>
      <c r="R64" s="367"/>
      <c r="S64" s="473">
        <f t="shared" si="11"/>
        <v>0</v>
      </c>
      <c r="T64" s="385"/>
      <c r="U64" s="373"/>
      <c r="V64" s="373"/>
      <c r="W64" s="373"/>
      <c r="X64" s="367"/>
      <c r="Y64" s="367"/>
      <c r="Z64" s="373"/>
      <c r="AA64" s="373"/>
      <c r="AB64" s="373"/>
      <c r="AC64" s="367"/>
      <c r="AD64" s="474">
        <f t="shared" si="12"/>
        <v>0</v>
      </c>
      <c r="AE64" s="256"/>
      <c r="AF64" s="367"/>
      <c r="AG64" s="373"/>
      <c r="AH64" s="377"/>
      <c r="AI64" s="377"/>
      <c r="AJ64" s="373"/>
      <c r="AK64" s="252"/>
      <c r="AL64" s="373"/>
      <c r="AM64" s="373"/>
      <c r="AN64" s="373"/>
      <c r="AO64" s="117"/>
      <c r="AP64" s="374"/>
      <c r="AQ64" s="374"/>
      <c r="AR64" s="374"/>
      <c r="AS64" s="374"/>
      <c r="AT64" s="374"/>
      <c r="AU64" s="476">
        <f t="shared" ref="AU64:AU70" si="14">SUM(AP64:AT64)</f>
        <v>0</v>
      </c>
      <c r="AV64" s="476">
        <f>IF(AU64=0,0,AU64/'Student input data'!C64)</f>
        <v>0</v>
      </c>
    </row>
    <row r="65" spans="1:48" x14ac:dyDescent="0.2">
      <c r="A65" s="72" t="str">
        <f>'Student input data'!A65</f>
        <v/>
      </c>
      <c r="B65" s="99" t="str">
        <f>IF('Student input data'!B65="","-",'Student input data'!B65)</f>
        <v>-</v>
      </c>
      <c r="C65" s="115">
        <f t="shared" si="10"/>
        <v>0</v>
      </c>
      <c r="D65" s="472">
        <v>0</v>
      </c>
      <c r="E65" s="368"/>
      <c r="F65" s="368"/>
      <c r="G65" s="368"/>
      <c r="H65" s="368"/>
      <c r="I65" s="368"/>
      <c r="J65" s="368"/>
      <c r="K65" s="368"/>
      <c r="L65" s="368"/>
      <c r="M65" s="368"/>
      <c r="N65" s="368"/>
      <c r="O65" s="368"/>
      <c r="P65" s="368"/>
      <c r="Q65" s="368"/>
      <c r="R65" s="367"/>
      <c r="S65" s="473">
        <f t="shared" si="11"/>
        <v>0</v>
      </c>
      <c r="T65" s="385"/>
      <c r="U65" s="373"/>
      <c r="V65" s="373"/>
      <c r="W65" s="373"/>
      <c r="X65" s="367"/>
      <c r="Y65" s="367"/>
      <c r="Z65" s="373"/>
      <c r="AA65" s="373"/>
      <c r="AB65" s="373"/>
      <c r="AC65" s="367"/>
      <c r="AD65" s="474">
        <f t="shared" si="12"/>
        <v>0</v>
      </c>
      <c r="AE65" s="256"/>
      <c r="AF65" s="367"/>
      <c r="AG65" s="373"/>
      <c r="AH65" s="377"/>
      <c r="AI65" s="377"/>
      <c r="AJ65" s="373"/>
      <c r="AK65" s="252"/>
      <c r="AL65" s="373"/>
      <c r="AM65" s="373"/>
      <c r="AN65" s="373"/>
      <c r="AO65" s="117"/>
      <c r="AP65" s="374"/>
      <c r="AQ65" s="374"/>
      <c r="AR65" s="374"/>
      <c r="AS65" s="374"/>
      <c r="AT65" s="374"/>
      <c r="AU65" s="476">
        <f t="shared" si="14"/>
        <v>0</v>
      </c>
      <c r="AV65" s="476">
        <f>IF(AU65=0,0,AU65/'Student input data'!C65)</f>
        <v>0</v>
      </c>
    </row>
    <row r="66" spans="1:48" x14ac:dyDescent="0.2">
      <c r="A66" s="72" t="str">
        <f>'Student input data'!A66</f>
        <v/>
      </c>
      <c r="B66" s="99" t="str">
        <f>IF('Student input data'!B66="","-",'Student input data'!B66)</f>
        <v>-</v>
      </c>
      <c r="C66" s="115">
        <f t="shared" si="10"/>
        <v>0</v>
      </c>
      <c r="D66" s="472">
        <v>0</v>
      </c>
      <c r="E66" s="368"/>
      <c r="F66" s="368"/>
      <c r="G66" s="368"/>
      <c r="H66" s="368"/>
      <c r="I66" s="368"/>
      <c r="J66" s="368"/>
      <c r="K66" s="368"/>
      <c r="L66" s="368"/>
      <c r="M66" s="368"/>
      <c r="N66" s="368"/>
      <c r="O66" s="368"/>
      <c r="P66" s="368"/>
      <c r="Q66" s="368"/>
      <c r="R66" s="367"/>
      <c r="S66" s="473">
        <f t="shared" si="11"/>
        <v>0</v>
      </c>
      <c r="T66" s="385"/>
      <c r="U66" s="373"/>
      <c r="V66" s="373"/>
      <c r="W66" s="373"/>
      <c r="X66" s="367"/>
      <c r="Y66" s="367"/>
      <c r="Z66" s="373"/>
      <c r="AA66" s="373"/>
      <c r="AB66" s="373"/>
      <c r="AC66" s="367"/>
      <c r="AD66" s="474">
        <f t="shared" si="12"/>
        <v>0</v>
      </c>
      <c r="AE66" s="256"/>
      <c r="AF66" s="367"/>
      <c r="AG66" s="373"/>
      <c r="AH66" s="377"/>
      <c r="AI66" s="377"/>
      <c r="AJ66" s="373"/>
      <c r="AK66" s="252"/>
      <c r="AL66" s="373"/>
      <c r="AM66" s="373"/>
      <c r="AN66" s="373"/>
      <c r="AO66" s="117"/>
      <c r="AP66" s="374"/>
      <c r="AQ66" s="374"/>
      <c r="AR66" s="374"/>
      <c r="AS66" s="374"/>
      <c r="AT66" s="374"/>
      <c r="AU66" s="476">
        <f t="shared" si="14"/>
        <v>0</v>
      </c>
      <c r="AV66" s="476">
        <f>IF(AU66=0,0,AU66/'Student input data'!C66)</f>
        <v>0</v>
      </c>
    </row>
    <row r="67" spans="1:48" x14ac:dyDescent="0.2">
      <c r="A67" s="72" t="str">
        <f>'Student input data'!A67</f>
        <v/>
      </c>
      <c r="B67" s="99" t="str">
        <f>IF('Student input data'!B67="","-",'Student input data'!B67)</f>
        <v>-</v>
      </c>
      <c r="C67" s="115">
        <f t="shared" si="10"/>
        <v>0</v>
      </c>
      <c r="D67" s="472">
        <v>0</v>
      </c>
      <c r="E67" s="368"/>
      <c r="F67" s="368"/>
      <c r="G67" s="368"/>
      <c r="H67" s="368"/>
      <c r="I67" s="368"/>
      <c r="J67" s="368"/>
      <c r="K67" s="368"/>
      <c r="L67" s="368"/>
      <c r="M67" s="368"/>
      <c r="N67" s="368"/>
      <c r="O67" s="368"/>
      <c r="P67" s="368"/>
      <c r="Q67" s="368"/>
      <c r="R67" s="367"/>
      <c r="S67" s="473">
        <f t="shared" si="11"/>
        <v>0</v>
      </c>
      <c r="T67" s="385"/>
      <c r="U67" s="373"/>
      <c r="V67" s="373"/>
      <c r="W67" s="373"/>
      <c r="X67" s="367"/>
      <c r="Y67" s="367"/>
      <c r="Z67" s="373"/>
      <c r="AA67" s="373"/>
      <c r="AB67" s="373"/>
      <c r="AC67" s="367"/>
      <c r="AD67" s="474">
        <f t="shared" si="12"/>
        <v>0</v>
      </c>
      <c r="AE67" s="256"/>
      <c r="AF67" s="367"/>
      <c r="AG67" s="373"/>
      <c r="AH67" s="377"/>
      <c r="AI67" s="377"/>
      <c r="AJ67" s="373"/>
      <c r="AK67" s="252"/>
      <c r="AL67" s="373"/>
      <c r="AM67" s="373"/>
      <c r="AN67" s="373"/>
      <c r="AO67" s="117"/>
      <c r="AP67" s="374"/>
      <c r="AQ67" s="374"/>
      <c r="AR67" s="374"/>
      <c r="AS67" s="374"/>
      <c r="AT67" s="374"/>
      <c r="AU67" s="476">
        <f t="shared" si="14"/>
        <v>0</v>
      </c>
      <c r="AV67" s="476">
        <f>IF(AU67=0,0,AU67/'Student input data'!C67)</f>
        <v>0</v>
      </c>
    </row>
    <row r="68" spans="1:48" x14ac:dyDescent="0.2">
      <c r="A68" s="72" t="str">
        <f>'Student input data'!A68</f>
        <v/>
      </c>
      <c r="B68" s="99" t="str">
        <f>IF('Student input data'!B68="","-",'Student input data'!B68)</f>
        <v>-</v>
      </c>
      <c r="C68" s="115">
        <f t="shared" si="10"/>
        <v>0</v>
      </c>
      <c r="D68" s="472">
        <v>0</v>
      </c>
      <c r="E68" s="368"/>
      <c r="F68" s="368"/>
      <c r="G68" s="368"/>
      <c r="H68" s="368"/>
      <c r="I68" s="368"/>
      <c r="J68" s="368"/>
      <c r="K68" s="368"/>
      <c r="L68" s="368"/>
      <c r="M68" s="368"/>
      <c r="N68" s="368"/>
      <c r="O68" s="368"/>
      <c r="P68" s="368"/>
      <c r="Q68" s="368"/>
      <c r="R68" s="367"/>
      <c r="S68" s="473">
        <f t="shared" si="11"/>
        <v>0</v>
      </c>
      <c r="T68" s="385"/>
      <c r="U68" s="373"/>
      <c r="V68" s="373"/>
      <c r="W68" s="373"/>
      <c r="X68" s="367"/>
      <c r="Y68" s="367"/>
      <c r="Z68" s="373"/>
      <c r="AA68" s="373"/>
      <c r="AB68" s="373"/>
      <c r="AC68" s="367"/>
      <c r="AD68" s="474">
        <f t="shared" si="12"/>
        <v>0</v>
      </c>
      <c r="AE68" s="256"/>
      <c r="AF68" s="367"/>
      <c r="AG68" s="373"/>
      <c r="AH68" s="377"/>
      <c r="AI68" s="377"/>
      <c r="AJ68" s="373"/>
      <c r="AK68" s="252"/>
      <c r="AL68" s="373"/>
      <c r="AM68" s="373"/>
      <c r="AN68" s="373"/>
      <c r="AO68" s="117"/>
      <c r="AP68" s="374"/>
      <c r="AQ68" s="374"/>
      <c r="AR68" s="374"/>
      <c r="AS68" s="374"/>
      <c r="AT68" s="374"/>
      <c r="AU68" s="476">
        <f t="shared" si="14"/>
        <v>0</v>
      </c>
      <c r="AV68" s="476">
        <f>IF(AU68=0,0,AU68/'Student input data'!C68)</f>
        <v>0</v>
      </c>
    </row>
    <row r="69" spans="1:48" x14ac:dyDescent="0.2">
      <c r="A69" s="72" t="str">
        <f>'Student input data'!A69</f>
        <v/>
      </c>
      <c r="B69" s="99" t="str">
        <f>IF('Student input data'!B69="","-",'Student input data'!B69)</f>
        <v>-</v>
      </c>
      <c r="C69" s="115">
        <f t="shared" si="10"/>
        <v>0</v>
      </c>
      <c r="D69" s="472">
        <v>0</v>
      </c>
      <c r="E69" s="368"/>
      <c r="F69" s="368"/>
      <c r="G69" s="368"/>
      <c r="H69" s="368"/>
      <c r="I69" s="368"/>
      <c r="J69" s="368"/>
      <c r="K69" s="368"/>
      <c r="L69" s="368"/>
      <c r="M69" s="368"/>
      <c r="N69" s="368"/>
      <c r="O69" s="368"/>
      <c r="P69" s="368"/>
      <c r="Q69" s="368"/>
      <c r="R69" s="367"/>
      <c r="S69" s="473">
        <f t="shared" si="11"/>
        <v>0</v>
      </c>
      <c r="T69" s="385"/>
      <c r="U69" s="373"/>
      <c r="V69" s="373"/>
      <c r="W69" s="373"/>
      <c r="X69" s="367"/>
      <c r="Y69" s="367"/>
      <c r="Z69" s="373"/>
      <c r="AA69" s="373"/>
      <c r="AB69" s="373"/>
      <c r="AC69" s="367"/>
      <c r="AD69" s="474">
        <f t="shared" si="12"/>
        <v>0</v>
      </c>
      <c r="AE69" s="256"/>
      <c r="AF69" s="367"/>
      <c r="AG69" s="373"/>
      <c r="AH69" s="373"/>
      <c r="AI69" s="373"/>
      <c r="AJ69" s="373"/>
      <c r="AK69" s="253"/>
      <c r="AL69" s="367"/>
      <c r="AM69" s="367"/>
      <c r="AN69" s="367"/>
      <c r="AO69" s="117"/>
      <c r="AP69" s="374"/>
      <c r="AQ69" s="374"/>
      <c r="AR69" s="374"/>
      <c r="AS69" s="374"/>
      <c r="AT69" s="374"/>
      <c r="AU69" s="476">
        <f t="shared" si="14"/>
        <v>0</v>
      </c>
      <c r="AV69" s="476">
        <f>IF(AU69=0,0,AU69/'Student input data'!C69)</f>
        <v>0</v>
      </c>
    </row>
    <row r="70" spans="1:48" x14ac:dyDescent="0.2">
      <c r="A70" s="72" t="str">
        <f>'Student input data'!A70</f>
        <v/>
      </c>
      <c r="B70" s="99" t="str">
        <f>IF('Student input data'!B70="","-",'Student input data'!B70)</f>
        <v>-</v>
      </c>
      <c r="C70" s="115">
        <f t="shared" si="10"/>
        <v>0</v>
      </c>
      <c r="D70" s="472">
        <v>0</v>
      </c>
      <c r="E70" s="368"/>
      <c r="F70" s="368"/>
      <c r="G70" s="368"/>
      <c r="H70" s="368"/>
      <c r="I70" s="368"/>
      <c r="J70" s="368"/>
      <c r="K70" s="368"/>
      <c r="L70" s="368"/>
      <c r="M70" s="368"/>
      <c r="N70" s="368"/>
      <c r="O70" s="368"/>
      <c r="P70" s="368"/>
      <c r="Q70" s="368"/>
      <c r="R70" s="367"/>
      <c r="S70" s="473">
        <f t="shared" si="11"/>
        <v>0</v>
      </c>
      <c r="T70" s="385"/>
      <c r="U70" s="373"/>
      <c r="V70" s="373"/>
      <c r="W70" s="373"/>
      <c r="X70" s="367"/>
      <c r="Y70" s="367"/>
      <c r="Z70" s="373"/>
      <c r="AA70" s="373"/>
      <c r="AB70" s="373"/>
      <c r="AC70" s="367"/>
      <c r="AD70" s="474">
        <f t="shared" si="12"/>
        <v>0</v>
      </c>
      <c r="AE70" s="256"/>
      <c r="AF70" s="367"/>
      <c r="AG70" s="373"/>
      <c r="AH70" s="373"/>
      <c r="AI70" s="373"/>
      <c r="AJ70" s="373"/>
      <c r="AK70" s="253"/>
      <c r="AL70" s="367"/>
      <c r="AM70" s="367"/>
      <c r="AN70" s="367"/>
      <c r="AO70" s="117"/>
      <c r="AP70" s="374"/>
      <c r="AQ70" s="374"/>
      <c r="AR70" s="374"/>
      <c r="AS70" s="374"/>
      <c r="AT70" s="374"/>
      <c r="AU70" s="476">
        <f t="shared" si="14"/>
        <v>0</v>
      </c>
      <c r="AV70" s="476">
        <f>IF(AU70=0,0,AU70/'Student input data'!C70)</f>
        <v>0</v>
      </c>
    </row>
    <row r="71" spans="1:48" s="108" customFormat="1" x14ac:dyDescent="0.2">
      <c r="A71" s="102"/>
      <c r="B71" s="103" t="s">
        <v>154</v>
      </c>
      <c r="C71" s="104">
        <f>SUM(D61:Q70)</f>
        <v>45</v>
      </c>
      <c r="D71" s="105">
        <f t="shared" ref="D71:S71" si="15">SUM(D61:D70)</f>
        <v>0</v>
      </c>
      <c r="E71" s="105">
        <f t="shared" si="15"/>
        <v>0</v>
      </c>
      <c r="F71" s="105">
        <f t="shared" si="15"/>
        <v>0</v>
      </c>
      <c r="G71" s="105">
        <f t="shared" si="15"/>
        <v>0</v>
      </c>
      <c r="H71" s="105">
        <f t="shared" si="15"/>
        <v>0</v>
      </c>
      <c r="I71" s="105">
        <f t="shared" si="15"/>
        <v>0</v>
      </c>
      <c r="J71" s="105">
        <f t="shared" si="15"/>
        <v>0</v>
      </c>
      <c r="K71" s="105">
        <f t="shared" si="15"/>
        <v>15</v>
      </c>
      <c r="L71" s="105">
        <f t="shared" si="15"/>
        <v>15</v>
      </c>
      <c r="M71" s="105">
        <f t="shared" si="15"/>
        <v>15</v>
      </c>
      <c r="N71" s="105">
        <f t="shared" si="15"/>
        <v>0</v>
      </c>
      <c r="O71" s="105">
        <f t="shared" si="15"/>
        <v>0</v>
      </c>
      <c r="P71" s="105">
        <f t="shared" si="15"/>
        <v>0</v>
      </c>
      <c r="Q71" s="105">
        <f t="shared" si="15"/>
        <v>0</v>
      </c>
      <c r="R71" s="105">
        <f t="shared" si="15"/>
        <v>18</v>
      </c>
      <c r="S71" s="118">
        <f t="shared" si="15"/>
        <v>63</v>
      </c>
      <c r="T71" s="386"/>
      <c r="U71" s="105">
        <f t="shared" ref="U71:AN71" si="16">SUM(U61:U70)</f>
        <v>2</v>
      </c>
      <c r="V71" s="105">
        <f t="shared" si="16"/>
        <v>4</v>
      </c>
      <c r="W71" s="118">
        <f t="shared" si="16"/>
        <v>3</v>
      </c>
      <c r="X71" s="105">
        <f t="shared" si="16"/>
        <v>0</v>
      </c>
      <c r="Y71" s="105">
        <f t="shared" si="16"/>
        <v>0</v>
      </c>
      <c r="Z71" s="105">
        <f t="shared" si="16"/>
        <v>8</v>
      </c>
      <c r="AA71" s="118">
        <f t="shared" si="16"/>
        <v>2</v>
      </c>
      <c r="AB71" s="118">
        <f t="shared" si="16"/>
        <v>1</v>
      </c>
      <c r="AC71" s="105">
        <f t="shared" si="16"/>
        <v>3</v>
      </c>
      <c r="AD71" s="105">
        <f t="shared" si="16"/>
        <v>86</v>
      </c>
      <c r="AE71" s="254"/>
      <c r="AF71" s="105">
        <f t="shared" si="16"/>
        <v>8</v>
      </c>
      <c r="AG71" s="118">
        <f t="shared" si="16"/>
        <v>11</v>
      </c>
      <c r="AH71" s="118">
        <f t="shared" si="16"/>
        <v>1</v>
      </c>
      <c r="AI71" s="118">
        <f t="shared" si="16"/>
        <v>1.5</v>
      </c>
      <c r="AJ71" s="118">
        <f t="shared" si="16"/>
        <v>1</v>
      </c>
      <c r="AK71" s="254"/>
      <c r="AL71" s="105">
        <f t="shared" si="16"/>
        <v>2</v>
      </c>
      <c r="AM71" s="105">
        <f t="shared" si="16"/>
        <v>3</v>
      </c>
      <c r="AN71" s="105">
        <f t="shared" si="16"/>
        <v>7</v>
      </c>
      <c r="AO71" s="106"/>
      <c r="AP71" s="107">
        <f t="shared" ref="AP71:AU71" si="17">SUM(AP61:AP70)</f>
        <v>90000</v>
      </c>
      <c r="AQ71" s="107">
        <f t="shared" si="17"/>
        <v>175500</v>
      </c>
      <c r="AR71" s="107">
        <f t="shared" si="17"/>
        <v>220000</v>
      </c>
      <c r="AS71" s="107">
        <f t="shared" si="17"/>
        <v>117000</v>
      </c>
      <c r="AT71" s="107">
        <f t="shared" si="17"/>
        <v>0</v>
      </c>
      <c r="AU71" s="477">
        <f t="shared" si="17"/>
        <v>602500</v>
      </c>
      <c r="AV71" s="477">
        <f>IF(AU71=0,0,AU71/'Student input data'!C71)</f>
        <v>277.77777777777777</v>
      </c>
    </row>
    <row r="72" spans="1:48" x14ac:dyDescent="0.2">
      <c r="C72" s="82"/>
      <c r="D72" s="82"/>
      <c r="E72" s="82"/>
      <c r="F72" s="82"/>
      <c r="G72" s="82"/>
      <c r="H72" s="82"/>
      <c r="I72" s="82"/>
      <c r="J72" s="82"/>
      <c r="K72" s="82"/>
      <c r="L72" s="82"/>
      <c r="M72" s="82"/>
      <c r="N72" s="82"/>
      <c r="O72" s="82"/>
      <c r="P72" s="82"/>
      <c r="Q72" s="82"/>
      <c r="R72" s="110"/>
      <c r="S72" s="110"/>
      <c r="T72" s="385"/>
      <c r="U72" s="110"/>
      <c r="V72" s="110"/>
      <c r="W72" s="422"/>
      <c r="X72" s="110"/>
      <c r="Y72" s="110"/>
      <c r="Z72" s="110"/>
      <c r="AA72" s="422"/>
      <c r="AB72" s="422"/>
      <c r="AC72" s="110"/>
      <c r="AD72" s="110"/>
      <c r="AE72" s="246"/>
      <c r="AF72" s="110"/>
      <c r="AG72" s="422"/>
      <c r="AH72" s="422"/>
      <c r="AI72" s="422"/>
      <c r="AJ72" s="422"/>
      <c r="AK72" s="246"/>
      <c r="AL72" s="110"/>
      <c r="AM72" s="110"/>
      <c r="AN72" s="110"/>
      <c r="AO72" s="111"/>
      <c r="AP72" s="110"/>
      <c r="AQ72" s="110"/>
      <c r="AR72" s="110"/>
      <c r="AS72" s="110"/>
      <c r="AT72" s="110"/>
      <c r="AU72" s="110"/>
      <c r="AV72" s="110"/>
    </row>
    <row r="73" spans="1:48" x14ac:dyDescent="0.2">
      <c r="B73" s="109"/>
      <c r="C73" s="110"/>
      <c r="D73" s="110"/>
      <c r="E73" s="110"/>
      <c r="F73" s="110"/>
      <c r="G73" s="110"/>
      <c r="H73" s="110"/>
      <c r="I73" s="110"/>
      <c r="J73" s="110"/>
      <c r="K73" s="110"/>
      <c r="L73" s="110"/>
      <c r="M73" s="110"/>
      <c r="N73" s="110"/>
      <c r="O73" s="110"/>
      <c r="P73" s="110"/>
      <c r="Q73" s="110"/>
      <c r="R73" s="110"/>
      <c r="S73" s="110"/>
      <c r="T73" s="385"/>
      <c r="U73" s="110"/>
      <c r="V73" s="110"/>
      <c r="W73" s="422"/>
      <c r="X73" s="110"/>
      <c r="Y73" s="110"/>
      <c r="Z73" s="110"/>
      <c r="AA73" s="422"/>
      <c r="AB73" s="422"/>
      <c r="AC73" s="110"/>
      <c r="AD73" s="110"/>
      <c r="AE73" s="246"/>
      <c r="AF73" s="110"/>
      <c r="AG73" s="422"/>
      <c r="AH73" s="422"/>
      <c r="AI73" s="422"/>
      <c r="AJ73" s="422"/>
      <c r="AK73" s="246"/>
      <c r="AL73" s="110"/>
      <c r="AM73" s="110"/>
      <c r="AN73" s="110"/>
      <c r="AO73" s="111"/>
      <c r="AP73" s="110"/>
      <c r="AQ73" s="110"/>
      <c r="AR73" s="110"/>
      <c r="AS73" s="110"/>
      <c r="AT73" s="110"/>
      <c r="AU73" s="110"/>
      <c r="AV73" s="110"/>
    </row>
    <row r="74" spans="1:48" x14ac:dyDescent="0.2">
      <c r="B74" s="109"/>
      <c r="C74" s="110"/>
      <c r="D74" s="110"/>
      <c r="E74" s="110"/>
      <c r="F74" s="110"/>
      <c r="G74" s="110"/>
      <c r="H74" s="110"/>
      <c r="I74" s="110"/>
      <c r="J74" s="110"/>
      <c r="K74" s="110"/>
      <c r="L74" s="110"/>
      <c r="M74" s="110"/>
      <c r="N74" s="110"/>
      <c r="O74" s="110"/>
      <c r="P74" s="110"/>
      <c r="Q74" s="110"/>
      <c r="R74" s="110"/>
      <c r="S74" s="110"/>
      <c r="T74" s="385"/>
      <c r="U74" s="110"/>
      <c r="V74" s="110"/>
      <c r="W74" s="422"/>
      <c r="X74" s="110"/>
      <c r="Y74" s="110"/>
      <c r="Z74" s="110"/>
      <c r="AA74" s="422"/>
      <c r="AB74" s="422"/>
      <c r="AC74" s="110"/>
      <c r="AD74" s="110"/>
      <c r="AE74" s="246"/>
      <c r="AF74" s="110"/>
      <c r="AG74" s="422"/>
      <c r="AH74" s="422"/>
      <c r="AI74" s="422"/>
      <c r="AJ74" s="422"/>
      <c r="AK74" s="246"/>
      <c r="AL74" s="110"/>
      <c r="AM74" s="110"/>
      <c r="AN74" s="110"/>
      <c r="AO74" s="111"/>
      <c r="AP74" s="110"/>
      <c r="AQ74" s="110"/>
      <c r="AR74" s="110"/>
      <c r="AS74" s="110"/>
      <c r="AT74" s="110"/>
      <c r="AU74" s="110"/>
      <c r="AV74" s="110"/>
    </row>
    <row r="75" spans="1:48" x14ac:dyDescent="0.2">
      <c r="B75" s="94"/>
      <c r="C75" s="113"/>
      <c r="D75" s="110"/>
      <c r="E75" s="110"/>
      <c r="F75" s="110"/>
      <c r="G75" s="110"/>
      <c r="H75" s="110"/>
      <c r="I75" s="110"/>
      <c r="J75" s="110"/>
      <c r="K75" s="110"/>
      <c r="L75" s="110"/>
      <c r="M75" s="110"/>
      <c r="N75" s="110"/>
      <c r="O75" s="110"/>
      <c r="P75" s="110"/>
      <c r="Q75" s="110"/>
      <c r="R75" s="110"/>
      <c r="S75" s="110"/>
      <c r="T75" s="385"/>
      <c r="U75" s="110"/>
      <c r="V75" s="110"/>
      <c r="W75" s="422"/>
      <c r="X75" s="110"/>
      <c r="Y75" s="110"/>
      <c r="Z75" s="110"/>
      <c r="AA75" s="422"/>
      <c r="AB75" s="422"/>
      <c r="AC75" s="110"/>
      <c r="AD75" s="110"/>
      <c r="AE75" s="246"/>
      <c r="AF75" s="110"/>
      <c r="AG75" s="422"/>
      <c r="AH75" s="422"/>
      <c r="AI75" s="422"/>
      <c r="AJ75" s="422"/>
      <c r="AK75" s="246"/>
      <c r="AL75" s="110"/>
      <c r="AM75" s="110"/>
      <c r="AN75" s="110"/>
      <c r="AO75" s="111"/>
      <c r="AP75" s="110"/>
      <c r="AQ75" s="110"/>
      <c r="AR75" s="110"/>
      <c r="AS75" s="110"/>
      <c r="AT75" s="110"/>
      <c r="AU75" s="110"/>
      <c r="AV75" s="110"/>
    </row>
    <row r="76" spans="1:48" x14ac:dyDescent="0.2">
      <c r="B76" s="91"/>
      <c r="C76" s="512" t="s">
        <v>82</v>
      </c>
      <c r="D76" s="513"/>
      <c r="E76" s="513"/>
      <c r="F76" s="513"/>
      <c r="G76" s="513"/>
      <c r="H76" s="513"/>
      <c r="I76" s="513"/>
      <c r="J76" s="513"/>
      <c r="K76" s="513"/>
      <c r="L76" s="513"/>
      <c r="M76" s="513"/>
      <c r="N76" s="513"/>
      <c r="O76" s="513"/>
      <c r="P76" s="513"/>
      <c r="Q76" s="513"/>
      <c r="R76" s="513"/>
      <c r="S76" s="513"/>
      <c r="T76" s="385"/>
      <c r="U76" s="512" t="s">
        <v>227</v>
      </c>
      <c r="V76" s="512"/>
      <c r="W76" s="512"/>
      <c r="X76" s="512"/>
      <c r="Y76" s="512"/>
      <c r="Z76" s="512"/>
      <c r="AA76" s="512"/>
      <c r="AB76" s="512"/>
      <c r="AC76" s="512"/>
      <c r="AD76" s="512"/>
      <c r="AE76" s="242"/>
      <c r="AF76" s="516" t="s">
        <v>289</v>
      </c>
      <c r="AG76" s="517"/>
      <c r="AH76" s="517"/>
      <c r="AI76" s="518"/>
      <c r="AJ76" s="517"/>
      <c r="AK76" s="255"/>
      <c r="AL76" s="512" t="str">
        <f>$AL$10</f>
        <v>Administration</v>
      </c>
      <c r="AM76" s="513"/>
      <c r="AN76" s="513"/>
      <c r="AO76" s="95"/>
      <c r="AP76" s="512" t="s">
        <v>157</v>
      </c>
      <c r="AQ76" s="512"/>
      <c r="AR76" s="512"/>
      <c r="AS76" s="512"/>
      <c r="AT76" s="512"/>
      <c r="AU76" s="512"/>
      <c r="AV76" s="512"/>
    </row>
    <row r="77" spans="1:48" ht="15" customHeight="1" x14ac:dyDescent="0.2">
      <c r="B77" s="94"/>
      <c r="C77" s="33" t="s">
        <v>34</v>
      </c>
      <c r="R77" s="514" t="s">
        <v>462</v>
      </c>
      <c r="S77" s="514" t="s">
        <v>51</v>
      </c>
      <c r="T77" s="385"/>
      <c r="U77" s="500" t="s">
        <v>76</v>
      </c>
      <c r="V77" s="500" t="s">
        <v>107</v>
      </c>
      <c r="W77" s="500" t="s">
        <v>159</v>
      </c>
      <c r="X77" s="508" t="s">
        <v>131</v>
      </c>
      <c r="Y77" s="508" t="s">
        <v>132</v>
      </c>
      <c r="Z77" s="508" t="s">
        <v>133</v>
      </c>
      <c r="AA77" s="511" t="s">
        <v>178</v>
      </c>
      <c r="AB77" s="511" t="s">
        <v>29</v>
      </c>
      <c r="AC77" s="500" t="s">
        <v>381</v>
      </c>
      <c r="AD77" s="508" t="s">
        <v>48</v>
      </c>
      <c r="AE77" s="243"/>
      <c r="AF77" s="500" t="s">
        <v>49</v>
      </c>
      <c r="AG77" s="500" t="s">
        <v>238</v>
      </c>
      <c r="AH77" s="500" t="s">
        <v>237</v>
      </c>
      <c r="AI77" s="500" t="s">
        <v>380</v>
      </c>
      <c r="AJ77" s="500" t="s">
        <v>84</v>
      </c>
      <c r="AK77" s="243"/>
      <c r="AL77" s="500" t="s">
        <v>19</v>
      </c>
      <c r="AM77" s="506" t="s">
        <v>463</v>
      </c>
      <c r="AN77" s="500" t="s">
        <v>91</v>
      </c>
      <c r="AO77" s="114"/>
      <c r="AP77" s="504" t="s">
        <v>55</v>
      </c>
      <c r="AQ77" s="502" t="s">
        <v>106</v>
      </c>
      <c r="AR77" s="504" t="s">
        <v>212</v>
      </c>
      <c r="AS77" s="504" t="s">
        <v>54</v>
      </c>
      <c r="AT77" s="502" t="s">
        <v>432</v>
      </c>
      <c r="AU77" s="504" t="s">
        <v>121</v>
      </c>
      <c r="AV77" s="504" t="s">
        <v>287</v>
      </c>
    </row>
    <row r="78" spans="1:48" ht="36" customHeight="1" x14ac:dyDescent="0.2">
      <c r="B78" s="65" t="s">
        <v>114</v>
      </c>
      <c r="C78" s="69" t="s">
        <v>214</v>
      </c>
      <c r="D78" s="69" t="s">
        <v>155</v>
      </c>
      <c r="E78" s="69" t="s">
        <v>161</v>
      </c>
      <c r="F78" s="69">
        <v>1</v>
      </c>
      <c r="G78" s="69">
        <f>1+F78</f>
        <v>2</v>
      </c>
      <c r="H78" s="69">
        <f>1+G78</f>
        <v>3</v>
      </c>
      <c r="I78" s="69">
        <f>1+H78</f>
        <v>4</v>
      </c>
      <c r="J78" s="69">
        <f>1+I78</f>
        <v>5</v>
      </c>
      <c r="K78" s="69">
        <v>6</v>
      </c>
      <c r="L78" s="69">
        <v>7</v>
      </c>
      <c r="M78" s="69">
        <v>8</v>
      </c>
      <c r="N78" s="69">
        <v>9</v>
      </c>
      <c r="O78" s="69">
        <v>10</v>
      </c>
      <c r="P78" s="69">
        <v>11</v>
      </c>
      <c r="Q78" s="69">
        <v>12</v>
      </c>
      <c r="R78" s="501"/>
      <c r="S78" s="501"/>
      <c r="T78" s="385"/>
      <c r="U78" s="510"/>
      <c r="V78" s="510"/>
      <c r="W78" s="510"/>
      <c r="X78" s="505"/>
      <c r="Y78" s="505"/>
      <c r="Z78" s="505"/>
      <c r="AA78" s="501"/>
      <c r="AB78" s="501"/>
      <c r="AC78" s="510"/>
      <c r="AD78" s="505"/>
      <c r="AE78" s="243"/>
      <c r="AF78" s="505"/>
      <c r="AG78" s="505"/>
      <c r="AH78" s="505"/>
      <c r="AI78" s="501"/>
      <c r="AJ78" s="501"/>
      <c r="AK78" s="223"/>
      <c r="AL78" s="505"/>
      <c r="AM78" s="507"/>
      <c r="AN78" s="505"/>
      <c r="AO78" s="114"/>
      <c r="AP78" s="501"/>
      <c r="AQ78" s="513"/>
      <c r="AR78" s="501"/>
      <c r="AS78" s="501"/>
      <c r="AT78" s="513"/>
      <c r="AU78" s="501"/>
      <c r="AV78" s="501"/>
    </row>
    <row r="79" spans="1:48" s="116" customFormat="1" x14ac:dyDescent="0.2">
      <c r="A79" s="72">
        <f>'Student input data'!A79</f>
        <v>1</v>
      </c>
      <c r="B79" s="99" t="str">
        <f>IF('Student input data'!B79="","-",'Student input data'!B79)</f>
        <v>New School</v>
      </c>
      <c r="C79" s="115">
        <f>SUM(D79:Q79)</f>
        <v>30</v>
      </c>
      <c r="D79" s="472">
        <v>0</v>
      </c>
      <c r="E79" s="380"/>
      <c r="F79" s="380"/>
      <c r="G79" s="380"/>
      <c r="H79" s="380"/>
      <c r="I79" s="380"/>
      <c r="J79" s="380"/>
      <c r="K79" s="380"/>
      <c r="L79" s="380"/>
      <c r="M79" s="380"/>
      <c r="N79" s="364">
        <v>8</v>
      </c>
      <c r="O79" s="364">
        <v>8</v>
      </c>
      <c r="P79" s="364">
        <v>7</v>
      </c>
      <c r="Q79" s="364">
        <v>7</v>
      </c>
      <c r="R79" s="364">
        <v>12</v>
      </c>
      <c r="S79" s="474">
        <f>C79+R79</f>
        <v>42</v>
      </c>
      <c r="T79" s="385"/>
      <c r="U79" s="377">
        <v>1</v>
      </c>
      <c r="V79" s="378">
        <v>3</v>
      </c>
      <c r="W79" s="378">
        <v>2</v>
      </c>
      <c r="X79" s="376">
        <v>0</v>
      </c>
      <c r="Y79" s="376">
        <v>0</v>
      </c>
      <c r="Z79" s="376">
        <v>5</v>
      </c>
      <c r="AA79" s="378">
        <v>1</v>
      </c>
      <c r="AB79" s="378">
        <v>0</v>
      </c>
      <c r="AC79" s="376">
        <v>3</v>
      </c>
      <c r="AD79" s="474">
        <f t="shared" ref="AD79:AD88" si="18">SUM(U79:AC79)+S79</f>
        <v>57</v>
      </c>
      <c r="AE79" s="256"/>
      <c r="AF79" s="376">
        <v>5</v>
      </c>
      <c r="AG79" s="378">
        <v>6</v>
      </c>
      <c r="AH79" s="378">
        <v>2</v>
      </c>
      <c r="AI79" s="378">
        <v>1</v>
      </c>
      <c r="AJ79" s="378">
        <v>1</v>
      </c>
      <c r="AK79" s="256"/>
      <c r="AL79" s="377">
        <v>1</v>
      </c>
      <c r="AM79" s="377">
        <v>4</v>
      </c>
      <c r="AN79" s="377">
        <v>4</v>
      </c>
      <c r="AO79" s="98"/>
      <c r="AP79" s="375">
        <v>96000</v>
      </c>
      <c r="AQ79" s="375">
        <v>96000</v>
      </c>
      <c r="AR79" s="375">
        <v>144000</v>
      </c>
      <c r="AS79" s="375">
        <v>288000</v>
      </c>
      <c r="AT79" s="375">
        <v>100000</v>
      </c>
      <c r="AU79" s="476">
        <f t="shared" ref="AU79:AU88" si="19">SUM(AP79:AT79)</f>
        <v>724000</v>
      </c>
      <c r="AV79" s="476">
        <f>IF(AU79=0,0,AU79/'Student input data'!C79)</f>
        <v>754.16666666666663</v>
      </c>
    </row>
    <row r="80" spans="1:48" ht="15" customHeight="1" x14ac:dyDescent="0.2">
      <c r="A80" s="72">
        <f>'Student input data'!A80</f>
        <v>2</v>
      </c>
      <c r="B80" s="99" t="str">
        <f>IF('Student input data'!B80="","-",'Student input data'!B80)</f>
        <v>New Schoo</v>
      </c>
      <c r="C80" s="119">
        <f t="shared" ref="C80:C88" si="20">SUM(D80:Q80)</f>
        <v>20</v>
      </c>
      <c r="D80" s="472">
        <v>0</v>
      </c>
      <c r="E80" s="368"/>
      <c r="F80" s="368"/>
      <c r="G80" s="368"/>
      <c r="H80" s="368"/>
      <c r="I80" s="368"/>
      <c r="J80" s="368"/>
      <c r="K80" s="368"/>
      <c r="L80" s="368"/>
      <c r="M80" s="368"/>
      <c r="N80" s="367">
        <v>5</v>
      </c>
      <c r="O80" s="367">
        <v>5</v>
      </c>
      <c r="P80" s="367">
        <v>5</v>
      </c>
      <c r="Q80" s="367">
        <v>5</v>
      </c>
      <c r="R80" s="367">
        <v>8</v>
      </c>
      <c r="S80" s="473">
        <f t="shared" ref="S80:S88" si="21">C80+R80</f>
        <v>28</v>
      </c>
      <c r="T80" s="385"/>
      <c r="U80" s="373">
        <v>1</v>
      </c>
      <c r="V80" s="373">
        <v>6</v>
      </c>
      <c r="W80" s="373">
        <v>2</v>
      </c>
      <c r="X80" s="367">
        <v>0</v>
      </c>
      <c r="Y80" s="367">
        <v>0</v>
      </c>
      <c r="Z80" s="373">
        <v>2</v>
      </c>
      <c r="AA80" s="373">
        <v>1</v>
      </c>
      <c r="AB80" s="373">
        <v>0</v>
      </c>
      <c r="AC80" s="367">
        <v>2</v>
      </c>
      <c r="AD80" s="474">
        <f t="shared" si="18"/>
        <v>42</v>
      </c>
      <c r="AE80" s="256"/>
      <c r="AF80" s="367">
        <v>3</v>
      </c>
      <c r="AG80" s="373">
        <v>6</v>
      </c>
      <c r="AH80" s="373">
        <v>1</v>
      </c>
      <c r="AI80" s="373">
        <v>0</v>
      </c>
      <c r="AJ80" s="373">
        <v>0</v>
      </c>
      <c r="AK80" s="252"/>
      <c r="AL80" s="377">
        <v>1</v>
      </c>
      <c r="AM80" s="373">
        <v>2</v>
      </c>
      <c r="AN80" s="373">
        <v>3</v>
      </c>
      <c r="AO80" s="117"/>
      <c r="AP80" s="374">
        <v>60000</v>
      </c>
      <c r="AQ80" s="374">
        <v>60000</v>
      </c>
      <c r="AR80" s="374">
        <v>90000</v>
      </c>
      <c r="AS80" s="374">
        <v>180000</v>
      </c>
      <c r="AT80" s="374">
        <v>50000</v>
      </c>
      <c r="AU80" s="476">
        <f t="shared" si="19"/>
        <v>440000</v>
      </c>
      <c r="AV80" s="476">
        <f>IF(AU80=0,0,AU80/'Student input data'!C80)</f>
        <v>733.33333333333337</v>
      </c>
    </row>
    <row r="81" spans="1:48" x14ac:dyDescent="0.2">
      <c r="A81" s="72">
        <f>'Student input data'!A81</f>
        <v>3</v>
      </c>
      <c r="B81" s="99" t="str">
        <f>IF('Student input data'!B81="","-",'Student input data'!B81)</f>
        <v>New Schoo;</v>
      </c>
      <c r="C81" s="119">
        <f t="shared" si="20"/>
        <v>16</v>
      </c>
      <c r="D81" s="472">
        <v>0</v>
      </c>
      <c r="E81" s="368"/>
      <c r="F81" s="368"/>
      <c r="G81" s="368"/>
      <c r="H81" s="368"/>
      <c r="I81" s="368"/>
      <c r="J81" s="368"/>
      <c r="K81" s="368"/>
      <c r="L81" s="368"/>
      <c r="M81" s="368"/>
      <c r="N81" s="367">
        <v>4</v>
      </c>
      <c r="O81" s="367">
        <v>4</v>
      </c>
      <c r="P81" s="367">
        <v>4</v>
      </c>
      <c r="Q81" s="367">
        <v>4</v>
      </c>
      <c r="R81" s="367">
        <v>7</v>
      </c>
      <c r="S81" s="473">
        <f t="shared" si="21"/>
        <v>23</v>
      </c>
      <c r="T81" s="385"/>
      <c r="U81" s="373">
        <v>1</v>
      </c>
      <c r="V81" s="373">
        <v>1</v>
      </c>
      <c r="W81" s="373">
        <v>1</v>
      </c>
      <c r="X81" s="367">
        <v>0</v>
      </c>
      <c r="Y81" s="367">
        <v>0</v>
      </c>
      <c r="Z81" s="373">
        <v>1</v>
      </c>
      <c r="AA81" s="373">
        <v>1</v>
      </c>
      <c r="AB81" s="373">
        <v>0</v>
      </c>
      <c r="AC81" s="367">
        <v>1</v>
      </c>
      <c r="AD81" s="474">
        <f t="shared" si="18"/>
        <v>29</v>
      </c>
      <c r="AE81" s="256"/>
      <c r="AF81" s="367">
        <v>2</v>
      </c>
      <c r="AG81" s="373">
        <v>3</v>
      </c>
      <c r="AH81" s="373">
        <v>1</v>
      </c>
      <c r="AI81" s="373">
        <v>0</v>
      </c>
      <c r="AJ81" s="373">
        <v>0</v>
      </c>
      <c r="AK81" s="252"/>
      <c r="AL81" s="377">
        <v>1</v>
      </c>
      <c r="AM81" s="373">
        <v>1</v>
      </c>
      <c r="AN81" s="373">
        <v>2</v>
      </c>
      <c r="AO81" s="117"/>
      <c r="AP81" s="374">
        <v>30000</v>
      </c>
      <c r="AQ81" s="374">
        <v>30000</v>
      </c>
      <c r="AR81" s="374">
        <v>50000</v>
      </c>
      <c r="AS81" s="374">
        <v>120000</v>
      </c>
      <c r="AT81" s="374">
        <v>25000</v>
      </c>
      <c r="AU81" s="476">
        <f t="shared" si="19"/>
        <v>255000</v>
      </c>
      <c r="AV81" s="476">
        <f>IF(AU81=0,0,AU81/'Student input data'!C81)</f>
        <v>850</v>
      </c>
    </row>
    <row r="82" spans="1:48" x14ac:dyDescent="0.2">
      <c r="A82" s="72" t="str">
        <f>'Student input data'!A82</f>
        <v/>
      </c>
      <c r="B82" s="99" t="str">
        <f>IF('Student input data'!B82="","-",'Student input data'!B82)</f>
        <v>-</v>
      </c>
      <c r="C82" s="119">
        <f t="shared" si="20"/>
        <v>0</v>
      </c>
      <c r="D82" s="472">
        <v>0</v>
      </c>
      <c r="E82" s="368"/>
      <c r="F82" s="368"/>
      <c r="G82" s="368"/>
      <c r="H82" s="368"/>
      <c r="I82" s="368"/>
      <c r="J82" s="368"/>
      <c r="K82" s="368"/>
      <c r="L82" s="368"/>
      <c r="M82" s="368"/>
      <c r="N82" s="367"/>
      <c r="O82" s="367"/>
      <c r="P82" s="367"/>
      <c r="Q82" s="367"/>
      <c r="R82" s="367"/>
      <c r="S82" s="473">
        <f t="shared" si="21"/>
        <v>0</v>
      </c>
      <c r="T82" s="385"/>
      <c r="U82" s="373"/>
      <c r="V82" s="373"/>
      <c r="W82" s="373"/>
      <c r="X82" s="367"/>
      <c r="Y82" s="367"/>
      <c r="Z82" s="373"/>
      <c r="AA82" s="373"/>
      <c r="AB82" s="373"/>
      <c r="AC82" s="367"/>
      <c r="AD82" s="474">
        <f t="shared" si="18"/>
        <v>0</v>
      </c>
      <c r="AE82" s="256"/>
      <c r="AF82" s="367"/>
      <c r="AG82" s="373"/>
      <c r="AH82" s="373"/>
      <c r="AI82" s="373"/>
      <c r="AJ82" s="373"/>
      <c r="AK82" s="252"/>
      <c r="AL82" s="377"/>
      <c r="AM82" s="373"/>
      <c r="AN82" s="373"/>
      <c r="AO82" s="117"/>
      <c r="AP82" s="374"/>
      <c r="AQ82" s="374"/>
      <c r="AR82" s="374"/>
      <c r="AS82" s="374"/>
      <c r="AT82" s="374"/>
      <c r="AU82" s="476">
        <f t="shared" si="19"/>
        <v>0</v>
      </c>
      <c r="AV82" s="476">
        <f>IF(AU82=0,0,AU82/'Student input data'!C82)</f>
        <v>0</v>
      </c>
    </row>
    <row r="83" spans="1:48" x14ac:dyDescent="0.2">
      <c r="A83" s="72" t="str">
        <f>'Student input data'!A83</f>
        <v/>
      </c>
      <c r="B83" s="99" t="str">
        <f>IF('Student input data'!B83="","-",'Student input data'!B83)</f>
        <v>-</v>
      </c>
      <c r="C83" s="119">
        <f t="shared" si="20"/>
        <v>0</v>
      </c>
      <c r="D83" s="472">
        <v>0</v>
      </c>
      <c r="E83" s="368"/>
      <c r="F83" s="368"/>
      <c r="G83" s="368"/>
      <c r="H83" s="368"/>
      <c r="I83" s="368"/>
      <c r="J83" s="368"/>
      <c r="K83" s="368"/>
      <c r="L83" s="368"/>
      <c r="M83" s="368"/>
      <c r="N83" s="367"/>
      <c r="O83" s="367"/>
      <c r="P83" s="367"/>
      <c r="Q83" s="367"/>
      <c r="R83" s="367"/>
      <c r="S83" s="473">
        <f t="shared" si="21"/>
        <v>0</v>
      </c>
      <c r="T83" s="385"/>
      <c r="U83" s="373"/>
      <c r="V83" s="373"/>
      <c r="W83" s="373"/>
      <c r="X83" s="367"/>
      <c r="Y83" s="367"/>
      <c r="Z83" s="373"/>
      <c r="AA83" s="373"/>
      <c r="AB83" s="373"/>
      <c r="AC83" s="367"/>
      <c r="AD83" s="474">
        <f t="shared" si="18"/>
        <v>0</v>
      </c>
      <c r="AE83" s="256"/>
      <c r="AF83" s="367"/>
      <c r="AG83" s="373"/>
      <c r="AH83" s="373"/>
      <c r="AI83" s="373"/>
      <c r="AJ83" s="373"/>
      <c r="AK83" s="252"/>
      <c r="AL83" s="377"/>
      <c r="AM83" s="373"/>
      <c r="AN83" s="373"/>
      <c r="AO83" s="117"/>
      <c r="AP83" s="374"/>
      <c r="AQ83" s="374"/>
      <c r="AR83" s="374"/>
      <c r="AS83" s="374"/>
      <c r="AT83" s="374"/>
      <c r="AU83" s="476">
        <f t="shared" si="19"/>
        <v>0</v>
      </c>
      <c r="AV83" s="476">
        <f>IF(AU83=0,0,AU83/'Student input data'!C83)</f>
        <v>0</v>
      </c>
    </row>
    <row r="84" spans="1:48" x14ac:dyDescent="0.2">
      <c r="A84" s="72" t="str">
        <f>'Student input data'!A84</f>
        <v/>
      </c>
      <c r="B84" s="99" t="str">
        <f>IF('Student input data'!B84="","-",'Student input data'!B84)</f>
        <v>-</v>
      </c>
      <c r="C84" s="119">
        <f t="shared" si="20"/>
        <v>0</v>
      </c>
      <c r="D84" s="472">
        <v>0</v>
      </c>
      <c r="E84" s="368"/>
      <c r="F84" s="368"/>
      <c r="G84" s="368"/>
      <c r="H84" s="368"/>
      <c r="I84" s="368"/>
      <c r="J84" s="368"/>
      <c r="K84" s="368"/>
      <c r="L84" s="368"/>
      <c r="M84" s="368"/>
      <c r="N84" s="367"/>
      <c r="O84" s="367"/>
      <c r="P84" s="367"/>
      <c r="Q84" s="367"/>
      <c r="R84" s="367"/>
      <c r="S84" s="473">
        <f t="shared" si="21"/>
        <v>0</v>
      </c>
      <c r="T84" s="385"/>
      <c r="U84" s="373"/>
      <c r="V84" s="373"/>
      <c r="W84" s="373"/>
      <c r="X84" s="367"/>
      <c r="Y84" s="367"/>
      <c r="Z84" s="373"/>
      <c r="AA84" s="373"/>
      <c r="AB84" s="373"/>
      <c r="AC84" s="367"/>
      <c r="AD84" s="474">
        <f t="shared" si="18"/>
        <v>0</v>
      </c>
      <c r="AE84" s="256"/>
      <c r="AF84" s="367"/>
      <c r="AG84" s="373"/>
      <c r="AH84" s="373"/>
      <c r="AI84" s="373"/>
      <c r="AJ84" s="373"/>
      <c r="AK84" s="253"/>
      <c r="AL84" s="377"/>
      <c r="AM84" s="367"/>
      <c r="AN84" s="367"/>
      <c r="AO84" s="117"/>
      <c r="AP84" s="374"/>
      <c r="AQ84" s="374"/>
      <c r="AR84" s="374"/>
      <c r="AS84" s="374"/>
      <c r="AT84" s="374"/>
      <c r="AU84" s="476">
        <f t="shared" si="19"/>
        <v>0</v>
      </c>
      <c r="AV84" s="476">
        <f>IF(AU84=0,0,AU84/'Student input data'!C84)</f>
        <v>0</v>
      </c>
    </row>
    <row r="85" spans="1:48" x14ac:dyDescent="0.2">
      <c r="A85" s="72" t="str">
        <f>'Student input data'!A85</f>
        <v/>
      </c>
      <c r="B85" s="99" t="str">
        <f>IF('Student input data'!B85="","-",'Student input data'!B85)</f>
        <v>-</v>
      </c>
      <c r="C85" s="119">
        <f t="shared" si="20"/>
        <v>0</v>
      </c>
      <c r="D85" s="472">
        <v>0</v>
      </c>
      <c r="E85" s="368"/>
      <c r="F85" s="368"/>
      <c r="G85" s="368"/>
      <c r="H85" s="368"/>
      <c r="I85" s="368"/>
      <c r="J85" s="368"/>
      <c r="K85" s="368"/>
      <c r="L85" s="368"/>
      <c r="M85" s="368"/>
      <c r="N85" s="367"/>
      <c r="O85" s="367"/>
      <c r="P85" s="367"/>
      <c r="Q85" s="367"/>
      <c r="R85" s="367"/>
      <c r="S85" s="473">
        <f t="shared" si="21"/>
        <v>0</v>
      </c>
      <c r="T85" s="385"/>
      <c r="U85" s="373"/>
      <c r="V85" s="373"/>
      <c r="W85" s="373"/>
      <c r="X85" s="367"/>
      <c r="Y85" s="367"/>
      <c r="Z85" s="367"/>
      <c r="AA85" s="373"/>
      <c r="AB85" s="373"/>
      <c r="AC85" s="367"/>
      <c r="AD85" s="474">
        <f t="shared" si="18"/>
        <v>0</v>
      </c>
      <c r="AE85" s="256"/>
      <c r="AF85" s="367"/>
      <c r="AG85" s="373"/>
      <c r="AH85" s="373"/>
      <c r="AI85" s="373"/>
      <c r="AJ85" s="373"/>
      <c r="AK85" s="253"/>
      <c r="AL85" s="377"/>
      <c r="AM85" s="367"/>
      <c r="AN85" s="367"/>
      <c r="AO85" s="117"/>
      <c r="AP85" s="374"/>
      <c r="AQ85" s="374"/>
      <c r="AR85" s="374"/>
      <c r="AS85" s="374"/>
      <c r="AT85" s="374"/>
      <c r="AU85" s="476">
        <f t="shared" si="19"/>
        <v>0</v>
      </c>
      <c r="AV85" s="476">
        <f>IF(AU85=0,0,AU85/'Student input data'!C85)</f>
        <v>0</v>
      </c>
    </row>
    <row r="86" spans="1:48" x14ac:dyDescent="0.2">
      <c r="A86" s="72" t="str">
        <f>'Student input data'!A86</f>
        <v/>
      </c>
      <c r="B86" s="99" t="str">
        <f>IF('Student input data'!B86="","-",'Student input data'!B86)</f>
        <v>-</v>
      </c>
      <c r="C86" s="119">
        <f t="shared" si="20"/>
        <v>0</v>
      </c>
      <c r="D86" s="472">
        <v>0</v>
      </c>
      <c r="E86" s="368"/>
      <c r="F86" s="368"/>
      <c r="G86" s="368"/>
      <c r="H86" s="368"/>
      <c r="I86" s="368"/>
      <c r="J86" s="368"/>
      <c r="K86" s="368"/>
      <c r="L86" s="368"/>
      <c r="M86" s="368"/>
      <c r="N86" s="367"/>
      <c r="O86" s="367"/>
      <c r="P86" s="367"/>
      <c r="Q86" s="367"/>
      <c r="R86" s="367"/>
      <c r="S86" s="473">
        <f t="shared" si="21"/>
        <v>0</v>
      </c>
      <c r="T86" s="385"/>
      <c r="U86" s="373"/>
      <c r="V86" s="373"/>
      <c r="W86" s="373"/>
      <c r="X86" s="367"/>
      <c r="Y86" s="367"/>
      <c r="Z86" s="367"/>
      <c r="AA86" s="373"/>
      <c r="AB86" s="373"/>
      <c r="AC86" s="367"/>
      <c r="AD86" s="474">
        <f t="shared" si="18"/>
        <v>0</v>
      </c>
      <c r="AE86" s="256"/>
      <c r="AF86" s="367"/>
      <c r="AG86" s="373"/>
      <c r="AH86" s="373"/>
      <c r="AI86" s="373"/>
      <c r="AJ86" s="373"/>
      <c r="AK86" s="253"/>
      <c r="AL86" s="377"/>
      <c r="AM86" s="367"/>
      <c r="AN86" s="367"/>
      <c r="AO86" s="117"/>
      <c r="AP86" s="374"/>
      <c r="AQ86" s="374"/>
      <c r="AR86" s="374"/>
      <c r="AS86" s="374"/>
      <c r="AT86" s="374"/>
      <c r="AU86" s="476">
        <f t="shared" si="19"/>
        <v>0</v>
      </c>
      <c r="AV86" s="476">
        <f>IF(AU86=0,0,AU86/'Student input data'!C86)</f>
        <v>0</v>
      </c>
    </row>
    <row r="87" spans="1:48" x14ac:dyDescent="0.2">
      <c r="A87" s="72" t="str">
        <f>'Student input data'!A87</f>
        <v/>
      </c>
      <c r="B87" s="99" t="str">
        <f>IF('Student input data'!B87="","-",'Student input data'!B87)</f>
        <v>-</v>
      </c>
      <c r="C87" s="119">
        <f t="shared" si="20"/>
        <v>0</v>
      </c>
      <c r="D87" s="472">
        <v>0</v>
      </c>
      <c r="E87" s="368"/>
      <c r="F87" s="368"/>
      <c r="G87" s="368"/>
      <c r="H87" s="368"/>
      <c r="I87" s="368"/>
      <c r="J87" s="368"/>
      <c r="K87" s="368"/>
      <c r="L87" s="368"/>
      <c r="M87" s="368"/>
      <c r="N87" s="367"/>
      <c r="O87" s="367"/>
      <c r="P87" s="367"/>
      <c r="Q87" s="367"/>
      <c r="R87" s="367"/>
      <c r="S87" s="473">
        <f t="shared" si="21"/>
        <v>0</v>
      </c>
      <c r="T87" s="385"/>
      <c r="U87" s="373"/>
      <c r="V87" s="373"/>
      <c r="W87" s="373"/>
      <c r="X87" s="367"/>
      <c r="Y87" s="367"/>
      <c r="Z87" s="367"/>
      <c r="AA87" s="373"/>
      <c r="AB87" s="373"/>
      <c r="AC87" s="367"/>
      <c r="AD87" s="474">
        <f t="shared" si="18"/>
        <v>0</v>
      </c>
      <c r="AE87" s="256"/>
      <c r="AF87" s="367"/>
      <c r="AG87" s="373"/>
      <c r="AH87" s="373"/>
      <c r="AI87" s="373"/>
      <c r="AJ87" s="373"/>
      <c r="AK87" s="253"/>
      <c r="AL87" s="377"/>
      <c r="AM87" s="367"/>
      <c r="AN87" s="367"/>
      <c r="AO87" s="117"/>
      <c r="AP87" s="374"/>
      <c r="AQ87" s="374"/>
      <c r="AR87" s="374"/>
      <c r="AS87" s="374"/>
      <c r="AT87" s="374"/>
      <c r="AU87" s="476">
        <f t="shared" si="19"/>
        <v>0</v>
      </c>
      <c r="AV87" s="476">
        <f>IF(AU87=0,0,AU87/'Student input data'!C87)</f>
        <v>0</v>
      </c>
    </row>
    <row r="88" spans="1:48" x14ac:dyDescent="0.2">
      <c r="A88" s="72" t="str">
        <f>'Student input data'!A88</f>
        <v/>
      </c>
      <c r="B88" s="99" t="str">
        <f>IF('Student input data'!B88="","-",'Student input data'!B88)</f>
        <v>-</v>
      </c>
      <c r="C88" s="119">
        <f t="shared" si="20"/>
        <v>0</v>
      </c>
      <c r="D88" s="472">
        <v>0</v>
      </c>
      <c r="E88" s="368"/>
      <c r="F88" s="368"/>
      <c r="G88" s="368"/>
      <c r="H88" s="368"/>
      <c r="I88" s="368"/>
      <c r="J88" s="368"/>
      <c r="K88" s="368"/>
      <c r="L88" s="368"/>
      <c r="M88" s="368"/>
      <c r="N88" s="367"/>
      <c r="O88" s="367"/>
      <c r="P88" s="367"/>
      <c r="Q88" s="367"/>
      <c r="R88" s="367"/>
      <c r="S88" s="473">
        <f t="shared" si="21"/>
        <v>0</v>
      </c>
      <c r="T88" s="385"/>
      <c r="U88" s="373"/>
      <c r="V88" s="373"/>
      <c r="W88" s="373"/>
      <c r="X88" s="367"/>
      <c r="Y88" s="367"/>
      <c r="Z88" s="367"/>
      <c r="AA88" s="373"/>
      <c r="AB88" s="373"/>
      <c r="AC88" s="367"/>
      <c r="AD88" s="474">
        <f t="shared" si="18"/>
        <v>0</v>
      </c>
      <c r="AE88" s="256"/>
      <c r="AF88" s="367"/>
      <c r="AG88" s="373"/>
      <c r="AH88" s="373"/>
      <c r="AI88" s="373"/>
      <c r="AJ88" s="373"/>
      <c r="AK88" s="253"/>
      <c r="AL88" s="377"/>
      <c r="AM88" s="367"/>
      <c r="AN88" s="367"/>
      <c r="AO88" s="117"/>
      <c r="AP88" s="374"/>
      <c r="AQ88" s="374"/>
      <c r="AR88" s="374"/>
      <c r="AS88" s="374"/>
      <c r="AT88" s="374"/>
      <c r="AU88" s="476">
        <f t="shared" si="19"/>
        <v>0</v>
      </c>
      <c r="AV88" s="476">
        <f>IF(AU88=0,0,AU88/'Student input data'!C88)</f>
        <v>0</v>
      </c>
    </row>
    <row r="89" spans="1:48" s="108" customFormat="1" x14ac:dyDescent="0.2">
      <c r="A89" s="102"/>
      <c r="B89" s="103" t="s">
        <v>134</v>
      </c>
      <c r="C89" s="104">
        <f>SUM(D89:Q89)</f>
        <v>66</v>
      </c>
      <c r="D89" s="105">
        <f t="shared" ref="D89:S89" si="22">SUM(D79:D88)</f>
        <v>0</v>
      </c>
      <c r="E89" s="105">
        <f t="shared" si="22"/>
        <v>0</v>
      </c>
      <c r="F89" s="105">
        <f t="shared" si="22"/>
        <v>0</v>
      </c>
      <c r="G89" s="105">
        <f t="shared" si="22"/>
        <v>0</v>
      </c>
      <c r="H89" s="105">
        <f t="shared" si="22"/>
        <v>0</v>
      </c>
      <c r="I89" s="105">
        <f t="shared" si="22"/>
        <v>0</v>
      </c>
      <c r="J89" s="105">
        <f t="shared" si="22"/>
        <v>0</v>
      </c>
      <c r="K89" s="105">
        <f t="shared" si="22"/>
        <v>0</v>
      </c>
      <c r="L89" s="105">
        <f t="shared" si="22"/>
        <v>0</v>
      </c>
      <c r="M89" s="105">
        <f t="shared" si="22"/>
        <v>0</v>
      </c>
      <c r="N89" s="105">
        <f t="shared" si="22"/>
        <v>17</v>
      </c>
      <c r="O89" s="105">
        <f t="shared" si="22"/>
        <v>17</v>
      </c>
      <c r="P89" s="105">
        <f t="shared" si="22"/>
        <v>16</v>
      </c>
      <c r="Q89" s="105">
        <f t="shared" si="22"/>
        <v>16</v>
      </c>
      <c r="R89" s="105">
        <f t="shared" si="22"/>
        <v>27</v>
      </c>
      <c r="S89" s="118">
        <f t="shared" si="22"/>
        <v>93</v>
      </c>
      <c r="T89" s="386"/>
      <c r="U89" s="105">
        <f t="shared" ref="U89:AN89" si="23">SUM(U79:U88)</f>
        <v>3</v>
      </c>
      <c r="V89" s="105">
        <f t="shared" si="23"/>
        <v>10</v>
      </c>
      <c r="W89" s="118">
        <f t="shared" si="23"/>
        <v>5</v>
      </c>
      <c r="X89" s="105">
        <f t="shared" si="23"/>
        <v>0</v>
      </c>
      <c r="Y89" s="105">
        <f t="shared" si="23"/>
        <v>0</v>
      </c>
      <c r="Z89" s="105">
        <f t="shared" si="23"/>
        <v>8</v>
      </c>
      <c r="AA89" s="118">
        <f t="shared" si="23"/>
        <v>3</v>
      </c>
      <c r="AB89" s="118">
        <f t="shared" si="23"/>
        <v>0</v>
      </c>
      <c r="AC89" s="105">
        <f t="shared" si="23"/>
        <v>6</v>
      </c>
      <c r="AD89" s="475">
        <f t="shared" si="23"/>
        <v>128</v>
      </c>
      <c r="AE89" s="254"/>
      <c r="AF89" s="105">
        <f t="shared" si="23"/>
        <v>10</v>
      </c>
      <c r="AG89" s="118">
        <f t="shared" si="23"/>
        <v>15</v>
      </c>
      <c r="AH89" s="118">
        <f t="shared" si="23"/>
        <v>4</v>
      </c>
      <c r="AI89" s="118">
        <f t="shared" si="23"/>
        <v>1</v>
      </c>
      <c r="AJ89" s="118">
        <f t="shared" si="23"/>
        <v>1</v>
      </c>
      <c r="AK89" s="254"/>
      <c r="AL89" s="105">
        <f t="shared" si="23"/>
        <v>3</v>
      </c>
      <c r="AM89" s="105">
        <f t="shared" si="23"/>
        <v>7</v>
      </c>
      <c r="AN89" s="105">
        <f t="shared" si="23"/>
        <v>9</v>
      </c>
      <c r="AO89" s="106"/>
      <c r="AP89" s="107">
        <f t="shared" ref="AP89:AU89" si="24">SUM(AP79:AP88)</f>
        <v>186000</v>
      </c>
      <c r="AQ89" s="107">
        <f t="shared" si="24"/>
        <v>186000</v>
      </c>
      <c r="AR89" s="107">
        <f t="shared" si="24"/>
        <v>284000</v>
      </c>
      <c r="AS89" s="107">
        <f t="shared" si="24"/>
        <v>588000</v>
      </c>
      <c r="AT89" s="107">
        <f t="shared" si="24"/>
        <v>175000</v>
      </c>
      <c r="AU89" s="477">
        <f t="shared" si="24"/>
        <v>1419000</v>
      </c>
      <c r="AV89" s="477">
        <f>IF(AU89=0,0,AU89/'Student input data'!C89)</f>
        <v>762.90322580645159</v>
      </c>
    </row>
    <row r="90" spans="1:48" x14ac:dyDescent="0.2">
      <c r="R90" s="110"/>
      <c r="S90" s="110"/>
      <c r="T90" s="385"/>
      <c r="U90" s="110"/>
      <c r="V90" s="110"/>
      <c r="W90" s="422"/>
      <c r="X90" s="110"/>
      <c r="Y90" s="110"/>
      <c r="Z90" s="110"/>
      <c r="AA90" s="422"/>
      <c r="AB90" s="422"/>
      <c r="AC90" s="110"/>
      <c r="AD90" s="110"/>
      <c r="AE90" s="246"/>
      <c r="AF90" s="110"/>
      <c r="AG90" s="422"/>
      <c r="AH90" s="422"/>
      <c r="AI90" s="422"/>
      <c r="AJ90" s="422"/>
      <c r="AK90" s="246"/>
      <c r="AL90" s="110"/>
      <c r="AM90" s="110"/>
      <c r="AN90" s="110"/>
      <c r="AO90" s="111"/>
      <c r="AP90" s="110"/>
      <c r="AQ90" s="110"/>
      <c r="AR90" s="110"/>
      <c r="AS90" s="110"/>
      <c r="AT90" s="110"/>
      <c r="AU90" s="110"/>
      <c r="AV90" s="110"/>
    </row>
    <row r="91" spans="1:48" x14ac:dyDescent="0.2">
      <c r="R91" s="110"/>
      <c r="S91" s="110"/>
      <c r="T91" s="385"/>
      <c r="U91" s="110"/>
      <c r="V91" s="110"/>
      <c r="W91" s="422"/>
      <c r="X91" s="110"/>
      <c r="Y91" s="110"/>
      <c r="Z91" s="110"/>
      <c r="AA91" s="422"/>
      <c r="AB91" s="422"/>
      <c r="AC91" s="110"/>
      <c r="AD91" s="110"/>
      <c r="AE91" s="246"/>
      <c r="AF91" s="110"/>
      <c r="AG91" s="422"/>
      <c r="AH91" s="422"/>
      <c r="AI91" s="422"/>
      <c r="AJ91" s="422"/>
      <c r="AK91" s="246"/>
      <c r="AL91" s="110"/>
      <c r="AM91" s="110"/>
      <c r="AN91" s="110"/>
      <c r="AO91" s="111"/>
      <c r="AP91" s="110"/>
      <c r="AQ91" s="110"/>
      <c r="AR91" s="110"/>
      <c r="AS91" s="110"/>
      <c r="AT91" s="110"/>
      <c r="AU91" s="110"/>
      <c r="AV91" s="110"/>
    </row>
    <row r="92" spans="1:48" x14ac:dyDescent="0.2">
      <c r="B92" s="120"/>
      <c r="R92" s="110"/>
      <c r="S92" s="110"/>
      <c r="T92" s="385"/>
      <c r="U92" s="110"/>
      <c r="V92" s="110"/>
      <c r="W92" s="422"/>
      <c r="X92" s="110"/>
      <c r="Y92" s="110"/>
      <c r="Z92" s="110"/>
      <c r="AA92" s="422"/>
      <c r="AB92" s="422"/>
      <c r="AC92" s="110"/>
      <c r="AD92" s="110"/>
      <c r="AE92" s="246"/>
      <c r="AF92" s="110"/>
      <c r="AG92" s="422"/>
      <c r="AH92" s="422"/>
      <c r="AI92" s="422"/>
      <c r="AJ92" s="422"/>
      <c r="AK92" s="246"/>
      <c r="AL92" s="110"/>
      <c r="AM92" s="110"/>
      <c r="AN92" s="110"/>
      <c r="AO92" s="111"/>
      <c r="AP92" s="110"/>
      <c r="AQ92" s="110"/>
      <c r="AR92" s="110"/>
      <c r="AS92" s="110"/>
      <c r="AT92" s="110"/>
      <c r="AU92" s="110"/>
      <c r="AV92" s="110"/>
    </row>
    <row r="93" spans="1:48" x14ac:dyDescent="0.2">
      <c r="B93" s="109"/>
      <c r="C93" s="110"/>
      <c r="D93" s="110"/>
      <c r="E93" s="110"/>
      <c r="F93" s="110"/>
      <c r="G93" s="110"/>
      <c r="H93" s="110"/>
      <c r="I93" s="110"/>
      <c r="J93" s="110"/>
      <c r="K93" s="110"/>
      <c r="L93" s="110"/>
      <c r="M93" s="110"/>
      <c r="N93" s="110"/>
      <c r="O93" s="110"/>
      <c r="P93" s="110"/>
      <c r="Q93" s="110"/>
      <c r="R93" s="110"/>
      <c r="S93" s="110"/>
      <c r="T93" s="385"/>
      <c r="U93" s="110"/>
      <c r="V93" s="110"/>
      <c r="W93" s="422"/>
      <c r="X93" s="110"/>
      <c r="Y93" s="110"/>
      <c r="Z93" s="110"/>
      <c r="AA93" s="422"/>
      <c r="AB93" s="422"/>
      <c r="AC93" s="110"/>
      <c r="AD93" s="110"/>
      <c r="AE93" s="246"/>
      <c r="AF93" s="110"/>
      <c r="AG93" s="422"/>
      <c r="AH93" s="422"/>
      <c r="AI93" s="422"/>
      <c r="AJ93" s="422"/>
      <c r="AK93" s="246"/>
      <c r="AL93" s="110"/>
      <c r="AM93" s="110"/>
      <c r="AN93" s="110"/>
      <c r="AO93" s="111"/>
      <c r="AP93" s="110"/>
      <c r="AQ93" s="110"/>
      <c r="AR93" s="110"/>
      <c r="AS93" s="110"/>
      <c r="AT93" s="110"/>
      <c r="AU93" s="110"/>
      <c r="AV93" s="110"/>
    </row>
    <row r="94" spans="1:48" x14ac:dyDescent="0.2">
      <c r="B94" s="91"/>
      <c r="C94" s="512" t="s">
        <v>82</v>
      </c>
      <c r="D94" s="512"/>
      <c r="E94" s="512"/>
      <c r="F94" s="512"/>
      <c r="G94" s="512"/>
      <c r="H94" s="512"/>
      <c r="I94" s="512"/>
      <c r="J94" s="512"/>
      <c r="K94" s="512"/>
      <c r="L94" s="512"/>
      <c r="M94" s="512"/>
      <c r="N94" s="512"/>
      <c r="O94" s="512"/>
      <c r="P94" s="512"/>
      <c r="Q94" s="512"/>
      <c r="R94" s="512"/>
      <c r="S94" s="512"/>
      <c r="T94" s="385"/>
      <c r="U94" s="512" t="s">
        <v>227</v>
      </c>
      <c r="V94" s="512"/>
      <c r="W94" s="512"/>
      <c r="X94" s="512"/>
      <c r="Y94" s="512"/>
      <c r="Z94" s="512"/>
      <c r="AA94" s="512"/>
      <c r="AB94" s="512"/>
      <c r="AC94" s="512"/>
      <c r="AD94" s="512"/>
      <c r="AE94" s="242"/>
      <c r="AF94" s="516" t="s">
        <v>289</v>
      </c>
      <c r="AG94" s="517"/>
      <c r="AH94" s="517"/>
      <c r="AI94" s="518"/>
      <c r="AJ94" s="517"/>
      <c r="AK94" s="255"/>
      <c r="AL94" s="512" t="str">
        <f>$AL$10</f>
        <v>Administration</v>
      </c>
      <c r="AM94" s="513"/>
      <c r="AN94" s="513"/>
      <c r="AO94" s="95"/>
      <c r="AP94" s="512" t="s">
        <v>157</v>
      </c>
      <c r="AQ94" s="512"/>
      <c r="AR94" s="512"/>
      <c r="AS94" s="512"/>
      <c r="AT94" s="512"/>
      <c r="AU94" s="512"/>
      <c r="AV94" s="512"/>
    </row>
    <row r="95" spans="1:48" ht="15" customHeight="1" x14ac:dyDescent="0.2">
      <c r="B95" s="94"/>
      <c r="C95" s="33" t="s">
        <v>34</v>
      </c>
      <c r="R95" s="514" t="s">
        <v>462</v>
      </c>
      <c r="S95" s="514" t="s">
        <v>51</v>
      </c>
      <c r="T95" s="385"/>
      <c r="U95" s="500" t="s">
        <v>76</v>
      </c>
      <c r="V95" s="500" t="s">
        <v>107</v>
      </c>
      <c r="W95" s="500" t="s">
        <v>159</v>
      </c>
      <c r="X95" s="508" t="s">
        <v>131</v>
      </c>
      <c r="Y95" s="508" t="s">
        <v>132</v>
      </c>
      <c r="Z95" s="508" t="s">
        <v>133</v>
      </c>
      <c r="AA95" s="511" t="s">
        <v>178</v>
      </c>
      <c r="AB95" s="511" t="s">
        <v>29</v>
      </c>
      <c r="AC95" s="500" t="s">
        <v>381</v>
      </c>
      <c r="AD95" s="508" t="s">
        <v>48</v>
      </c>
      <c r="AE95" s="243"/>
      <c r="AF95" s="500" t="s">
        <v>49</v>
      </c>
      <c r="AG95" s="500" t="s">
        <v>238</v>
      </c>
      <c r="AH95" s="500" t="s">
        <v>237</v>
      </c>
      <c r="AI95" s="500" t="s">
        <v>379</v>
      </c>
      <c r="AJ95" s="500" t="s">
        <v>84</v>
      </c>
      <c r="AK95" s="243"/>
      <c r="AL95" s="500" t="s">
        <v>255</v>
      </c>
      <c r="AM95" s="506" t="s">
        <v>463</v>
      </c>
      <c r="AN95" s="508" t="s">
        <v>91</v>
      </c>
      <c r="AO95" s="114"/>
      <c r="AP95" s="502" t="s">
        <v>55</v>
      </c>
      <c r="AQ95" s="502" t="s">
        <v>106</v>
      </c>
      <c r="AR95" s="502" t="s">
        <v>212</v>
      </c>
      <c r="AS95" s="502" t="s">
        <v>54</v>
      </c>
      <c r="AT95" s="502" t="s">
        <v>432</v>
      </c>
      <c r="AU95" s="502" t="s">
        <v>121</v>
      </c>
      <c r="AV95" s="504" t="s">
        <v>287</v>
      </c>
    </row>
    <row r="96" spans="1:48" ht="41" customHeight="1" x14ac:dyDescent="0.2">
      <c r="B96" s="65" t="s">
        <v>158</v>
      </c>
      <c r="C96" s="69" t="s">
        <v>214</v>
      </c>
      <c r="D96" s="69" t="s">
        <v>155</v>
      </c>
      <c r="E96" s="69" t="s">
        <v>161</v>
      </c>
      <c r="F96" s="69">
        <v>1</v>
      </c>
      <c r="G96" s="69">
        <f>1+F96</f>
        <v>2</v>
      </c>
      <c r="H96" s="69">
        <f>1+G96</f>
        <v>3</v>
      </c>
      <c r="I96" s="69">
        <f>1+H96</f>
        <v>4</v>
      </c>
      <c r="J96" s="69">
        <f>1+I96</f>
        <v>5</v>
      </c>
      <c r="K96" s="69">
        <v>6</v>
      </c>
      <c r="L96" s="69">
        <v>7</v>
      </c>
      <c r="M96" s="69">
        <v>8</v>
      </c>
      <c r="N96" s="69">
        <v>9</v>
      </c>
      <c r="O96" s="69">
        <v>10</v>
      </c>
      <c r="P96" s="69">
        <v>11</v>
      </c>
      <c r="Q96" s="69">
        <v>12</v>
      </c>
      <c r="R96" s="501"/>
      <c r="S96" s="501"/>
      <c r="T96" s="385"/>
      <c r="U96" s="510"/>
      <c r="V96" s="510"/>
      <c r="W96" s="510"/>
      <c r="X96" s="505"/>
      <c r="Y96" s="505"/>
      <c r="Z96" s="505"/>
      <c r="AA96" s="501"/>
      <c r="AB96" s="501"/>
      <c r="AC96" s="510"/>
      <c r="AD96" s="505"/>
      <c r="AE96" s="243"/>
      <c r="AF96" s="505"/>
      <c r="AG96" s="505"/>
      <c r="AH96" s="505"/>
      <c r="AI96" s="501"/>
      <c r="AJ96" s="501"/>
      <c r="AK96" s="223"/>
      <c r="AL96" s="505"/>
      <c r="AM96" s="507"/>
      <c r="AN96" s="509"/>
      <c r="AO96" s="114"/>
      <c r="AP96" s="503"/>
      <c r="AQ96" s="503"/>
      <c r="AR96" s="503"/>
      <c r="AS96" s="503"/>
      <c r="AT96" s="503"/>
      <c r="AU96" s="503"/>
      <c r="AV96" s="501"/>
    </row>
    <row r="97" spans="1:48" s="116" customFormat="1" x14ac:dyDescent="0.2">
      <c r="A97" s="72">
        <f>'Student input data'!A97</f>
        <v>1</v>
      </c>
      <c r="B97" s="99" t="str">
        <f>IF('Student input data'!B97="","-",'Student input data'!B97)</f>
        <v>One Alternative</v>
      </c>
      <c r="C97" s="119">
        <f>SUM(D97:Q97)</f>
        <v>0</v>
      </c>
      <c r="D97" s="472">
        <v>0</v>
      </c>
      <c r="E97" s="368"/>
      <c r="F97" s="368"/>
      <c r="G97" s="368"/>
      <c r="H97" s="368"/>
      <c r="I97" s="368"/>
      <c r="J97" s="368"/>
      <c r="K97" s="368"/>
      <c r="L97" s="368"/>
      <c r="M97" s="368"/>
      <c r="N97" s="368"/>
      <c r="O97" s="368"/>
      <c r="P97" s="368"/>
      <c r="Q97" s="368"/>
      <c r="R97" s="368"/>
      <c r="S97" s="474">
        <f>C97+R97</f>
        <v>0</v>
      </c>
      <c r="T97" s="385"/>
      <c r="U97" s="373"/>
      <c r="V97" s="373"/>
      <c r="W97" s="373"/>
      <c r="X97" s="373"/>
      <c r="Y97" s="373"/>
      <c r="Z97" s="373"/>
      <c r="AA97" s="373"/>
      <c r="AB97" s="373"/>
      <c r="AC97" s="373"/>
      <c r="AD97" s="474">
        <f t="shared" ref="AD97:AD104" si="25">SUM(U97:AC97)+S97</f>
        <v>0</v>
      </c>
      <c r="AE97" s="256"/>
      <c r="AF97" s="377"/>
      <c r="AG97" s="377"/>
      <c r="AH97" s="377"/>
      <c r="AI97" s="377"/>
      <c r="AJ97" s="377"/>
      <c r="AK97" s="256"/>
      <c r="AL97" s="377"/>
      <c r="AM97" s="377">
        <v>0</v>
      </c>
      <c r="AN97" s="377"/>
      <c r="AO97" s="98"/>
      <c r="AP97" s="381"/>
      <c r="AQ97" s="381"/>
      <c r="AR97" s="381"/>
      <c r="AS97" s="381"/>
      <c r="AT97" s="381"/>
      <c r="AU97" s="476">
        <v>0</v>
      </c>
      <c r="AV97" s="476">
        <f>IF(AU97=0,0,AU97/'Student input data'!C97)</f>
        <v>0</v>
      </c>
    </row>
    <row r="98" spans="1:48" x14ac:dyDescent="0.2">
      <c r="A98" s="72" t="str">
        <f>'Student input data'!A98</f>
        <v/>
      </c>
      <c r="B98" s="99" t="str">
        <f>IF('Student input data'!B98="","-",'Student input data'!B98)</f>
        <v>-</v>
      </c>
      <c r="C98" s="119">
        <f t="shared" ref="C98:C104" si="26">SUM(D98:Q98)</f>
        <v>0</v>
      </c>
      <c r="D98" s="472">
        <v>0</v>
      </c>
      <c r="E98" s="368"/>
      <c r="F98" s="368"/>
      <c r="G98" s="368"/>
      <c r="H98" s="368"/>
      <c r="I98" s="368"/>
      <c r="J98" s="368"/>
      <c r="K98" s="368"/>
      <c r="L98" s="368"/>
      <c r="M98" s="368"/>
      <c r="N98" s="368"/>
      <c r="O98" s="368"/>
      <c r="P98" s="368"/>
      <c r="Q98" s="368"/>
      <c r="R98" s="368"/>
      <c r="S98" s="473">
        <f t="shared" ref="S98:S104" si="27">C98+R98</f>
        <v>0</v>
      </c>
      <c r="T98" s="385"/>
      <c r="U98" s="373"/>
      <c r="V98" s="373"/>
      <c r="W98" s="373"/>
      <c r="X98" s="373"/>
      <c r="Y98" s="373"/>
      <c r="Z98" s="373"/>
      <c r="AA98" s="373"/>
      <c r="AB98" s="373"/>
      <c r="AC98" s="373"/>
      <c r="AD98" s="474">
        <f t="shared" si="25"/>
        <v>0</v>
      </c>
      <c r="AE98" s="256"/>
      <c r="AF98" s="373"/>
      <c r="AG98" s="373"/>
      <c r="AH98" s="377"/>
      <c r="AI98" s="377"/>
      <c r="AJ98" s="373"/>
      <c r="AK98" s="252"/>
      <c r="AL98" s="377"/>
      <c r="AM98" s="373"/>
      <c r="AN98" s="373"/>
      <c r="AO98" s="117"/>
      <c r="AP98" s="381"/>
      <c r="AQ98" s="381"/>
      <c r="AR98" s="381"/>
      <c r="AS98" s="381"/>
      <c r="AT98" s="381"/>
      <c r="AU98" s="476">
        <v>0</v>
      </c>
      <c r="AV98" s="476">
        <f>IF(AU98=0,0,AU98/'Student input data'!C98)</f>
        <v>0</v>
      </c>
    </row>
    <row r="99" spans="1:48" x14ac:dyDescent="0.2">
      <c r="A99" s="72" t="str">
        <f>'Student input data'!A99</f>
        <v/>
      </c>
      <c r="B99" s="99" t="str">
        <f>IF('Student input data'!B99="","-",'Student input data'!B99)</f>
        <v>-</v>
      </c>
      <c r="C99" s="119">
        <f t="shared" si="26"/>
        <v>0</v>
      </c>
      <c r="D99" s="472">
        <v>0</v>
      </c>
      <c r="E99" s="368"/>
      <c r="F99" s="368"/>
      <c r="G99" s="368"/>
      <c r="H99" s="368"/>
      <c r="I99" s="368"/>
      <c r="J99" s="368"/>
      <c r="K99" s="368"/>
      <c r="L99" s="368"/>
      <c r="M99" s="368"/>
      <c r="N99" s="368"/>
      <c r="O99" s="368"/>
      <c r="P99" s="368"/>
      <c r="Q99" s="368"/>
      <c r="R99" s="368"/>
      <c r="S99" s="473">
        <f t="shared" si="27"/>
        <v>0</v>
      </c>
      <c r="T99" s="385"/>
      <c r="U99" s="373"/>
      <c r="V99" s="373"/>
      <c r="W99" s="373"/>
      <c r="X99" s="373"/>
      <c r="Y99" s="373"/>
      <c r="Z99" s="373"/>
      <c r="AA99" s="373"/>
      <c r="AB99" s="373"/>
      <c r="AC99" s="373"/>
      <c r="AD99" s="474">
        <f t="shared" si="25"/>
        <v>0</v>
      </c>
      <c r="AE99" s="256"/>
      <c r="AF99" s="373"/>
      <c r="AG99" s="373"/>
      <c r="AH99" s="377"/>
      <c r="AI99" s="377"/>
      <c r="AJ99" s="373"/>
      <c r="AK99" s="252"/>
      <c r="AL99" s="377"/>
      <c r="AM99" s="373"/>
      <c r="AN99" s="373"/>
      <c r="AO99" s="117"/>
      <c r="AP99" s="381"/>
      <c r="AQ99" s="381"/>
      <c r="AR99" s="381"/>
      <c r="AS99" s="381"/>
      <c r="AT99" s="381"/>
      <c r="AU99" s="476">
        <v>0</v>
      </c>
      <c r="AV99" s="476">
        <f>IF(AU99=0,0,AU99/'Student input data'!C99)</f>
        <v>0</v>
      </c>
    </row>
    <row r="100" spans="1:48" x14ac:dyDescent="0.2">
      <c r="A100" s="72" t="str">
        <f>'Student input data'!A100</f>
        <v/>
      </c>
      <c r="B100" s="99" t="str">
        <f>IF('Student input data'!B100="","-",'Student input data'!B100)</f>
        <v>-</v>
      </c>
      <c r="C100" s="119">
        <f t="shared" si="26"/>
        <v>0</v>
      </c>
      <c r="D100" s="472">
        <v>0</v>
      </c>
      <c r="E100" s="368"/>
      <c r="F100" s="368"/>
      <c r="G100" s="368"/>
      <c r="H100" s="368"/>
      <c r="I100" s="368"/>
      <c r="J100" s="368"/>
      <c r="K100" s="368"/>
      <c r="L100" s="368"/>
      <c r="M100" s="368"/>
      <c r="N100" s="368"/>
      <c r="O100" s="368"/>
      <c r="P100" s="368"/>
      <c r="Q100" s="368"/>
      <c r="R100" s="368"/>
      <c r="S100" s="473">
        <f t="shared" si="27"/>
        <v>0</v>
      </c>
      <c r="T100" s="385"/>
      <c r="U100" s="373"/>
      <c r="V100" s="373"/>
      <c r="W100" s="373"/>
      <c r="X100" s="373"/>
      <c r="Y100" s="373"/>
      <c r="Z100" s="373"/>
      <c r="AA100" s="373"/>
      <c r="AB100" s="373"/>
      <c r="AC100" s="373"/>
      <c r="AD100" s="474">
        <f t="shared" si="25"/>
        <v>0</v>
      </c>
      <c r="AE100" s="256"/>
      <c r="AF100" s="373"/>
      <c r="AG100" s="373"/>
      <c r="AH100" s="377"/>
      <c r="AI100" s="377"/>
      <c r="AJ100" s="373"/>
      <c r="AK100" s="252"/>
      <c r="AL100" s="377"/>
      <c r="AM100" s="373"/>
      <c r="AN100" s="373"/>
      <c r="AO100" s="117"/>
      <c r="AP100" s="381"/>
      <c r="AQ100" s="381"/>
      <c r="AR100" s="381"/>
      <c r="AS100" s="381"/>
      <c r="AT100" s="381"/>
      <c r="AU100" s="476">
        <v>0</v>
      </c>
      <c r="AV100" s="476">
        <f>IF(AU100=0,0,AU100/'Student input data'!C100)</f>
        <v>0</v>
      </c>
    </row>
    <row r="101" spans="1:48" x14ac:dyDescent="0.2">
      <c r="A101" s="72" t="str">
        <f>'Student input data'!A101</f>
        <v/>
      </c>
      <c r="B101" s="99" t="str">
        <f>IF('Student input data'!B101="","-",'Student input data'!B101)</f>
        <v>-</v>
      </c>
      <c r="C101" s="119">
        <f t="shared" si="26"/>
        <v>0</v>
      </c>
      <c r="D101" s="472">
        <v>0</v>
      </c>
      <c r="E101" s="368"/>
      <c r="F101" s="368"/>
      <c r="G101" s="368"/>
      <c r="H101" s="368"/>
      <c r="I101" s="368"/>
      <c r="J101" s="368"/>
      <c r="K101" s="368"/>
      <c r="L101" s="368"/>
      <c r="M101" s="368"/>
      <c r="N101" s="368"/>
      <c r="O101" s="368"/>
      <c r="P101" s="368"/>
      <c r="Q101" s="368"/>
      <c r="R101" s="368"/>
      <c r="S101" s="473">
        <f t="shared" si="27"/>
        <v>0</v>
      </c>
      <c r="T101" s="385"/>
      <c r="U101" s="373"/>
      <c r="V101" s="373"/>
      <c r="W101" s="373"/>
      <c r="X101" s="373"/>
      <c r="Y101" s="373"/>
      <c r="Z101" s="373"/>
      <c r="AA101" s="373"/>
      <c r="AB101" s="373"/>
      <c r="AC101" s="373"/>
      <c r="AD101" s="474">
        <f t="shared" si="25"/>
        <v>0</v>
      </c>
      <c r="AE101" s="256"/>
      <c r="AF101" s="373"/>
      <c r="AG101" s="373"/>
      <c r="AH101" s="373"/>
      <c r="AI101" s="373"/>
      <c r="AJ101" s="373"/>
      <c r="AK101" s="252"/>
      <c r="AL101" s="373"/>
      <c r="AM101" s="373"/>
      <c r="AN101" s="373"/>
      <c r="AO101" s="117"/>
      <c r="AP101" s="381"/>
      <c r="AQ101" s="381"/>
      <c r="AR101" s="381"/>
      <c r="AS101" s="381"/>
      <c r="AT101" s="381"/>
      <c r="AU101" s="476">
        <v>0</v>
      </c>
      <c r="AV101" s="476">
        <f>IF(AU101=0,0,AU101/'Student input data'!C101)</f>
        <v>0</v>
      </c>
    </row>
    <row r="102" spans="1:48" x14ac:dyDescent="0.2">
      <c r="A102" s="72" t="str">
        <f>'Student input data'!A102</f>
        <v/>
      </c>
      <c r="B102" s="99" t="str">
        <f>IF('Student input data'!B102="","-",'Student input data'!B102)</f>
        <v>-</v>
      </c>
      <c r="C102" s="119">
        <f t="shared" si="26"/>
        <v>0</v>
      </c>
      <c r="D102" s="472">
        <v>0</v>
      </c>
      <c r="E102" s="368"/>
      <c r="F102" s="368"/>
      <c r="G102" s="368"/>
      <c r="H102" s="368"/>
      <c r="I102" s="368"/>
      <c r="J102" s="368"/>
      <c r="K102" s="368"/>
      <c r="L102" s="368"/>
      <c r="M102" s="368"/>
      <c r="N102" s="368"/>
      <c r="O102" s="368"/>
      <c r="P102" s="368"/>
      <c r="Q102" s="368"/>
      <c r="R102" s="368"/>
      <c r="S102" s="473">
        <f t="shared" si="27"/>
        <v>0</v>
      </c>
      <c r="T102" s="385"/>
      <c r="U102" s="373"/>
      <c r="V102" s="373"/>
      <c r="W102" s="373"/>
      <c r="X102" s="373"/>
      <c r="Y102" s="373"/>
      <c r="Z102" s="373"/>
      <c r="AA102" s="373"/>
      <c r="AB102" s="373"/>
      <c r="AC102" s="373"/>
      <c r="AD102" s="474">
        <f t="shared" si="25"/>
        <v>0</v>
      </c>
      <c r="AE102" s="256"/>
      <c r="AF102" s="373"/>
      <c r="AG102" s="373"/>
      <c r="AH102" s="373"/>
      <c r="AI102" s="373"/>
      <c r="AJ102" s="373"/>
      <c r="AK102" s="252"/>
      <c r="AL102" s="373"/>
      <c r="AM102" s="373"/>
      <c r="AN102" s="373"/>
      <c r="AO102" s="117"/>
      <c r="AP102" s="381"/>
      <c r="AQ102" s="381"/>
      <c r="AR102" s="381"/>
      <c r="AS102" s="381"/>
      <c r="AT102" s="381"/>
      <c r="AU102" s="476">
        <v>0</v>
      </c>
      <c r="AV102" s="476">
        <f>IF(AU102=0,0,AU102/'Student input data'!C102)</f>
        <v>0</v>
      </c>
    </row>
    <row r="103" spans="1:48" x14ac:dyDescent="0.2">
      <c r="A103" s="72" t="str">
        <f>'Student input data'!A103</f>
        <v/>
      </c>
      <c r="B103" s="99" t="str">
        <f>IF('Student input data'!B103="","-",'Student input data'!B103)</f>
        <v>-</v>
      </c>
      <c r="C103" s="119">
        <f t="shared" si="26"/>
        <v>0</v>
      </c>
      <c r="D103" s="472">
        <v>0</v>
      </c>
      <c r="E103" s="368"/>
      <c r="F103" s="368"/>
      <c r="G103" s="368"/>
      <c r="H103" s="368"/>
      <c r="I103" s="368"/>
      <c r="J103" s="368"/>
      <c r="K103" s="368"/>
      <c r="L103" s="368"/>
      <c r="M103" s="368"/>
      <c r="N103" s="368"/>
      <c r="O103" s="368"/>
      <c r="P103" s="368"/>
      <c r="Q103" s="368"/>
      <c r="R103" s="368"/>
      <c r="S103" s="473">
        <f t="shared" si="27"/>
        <v>0</v>
      </c>
      <c r="T103" s="385"/>
      <c r="U103" s="373"/>
      <c r="V103" s="373"/>
      <c r="W103" s="373"/>
      <c r="X103" s="373"/>
      <c r="Y103" s="373"/>
      <c r="Z103" s="373"/>
      <c r="AA103" s="373"/>
      <c r="AB103" s="373"/>
      <c r="AC103" s="373"/>
      <c r="AD103" s="474">
        <f t="shared" si="25"/>
        <v>0</v>
      </c>
      <c r="AE103" s="256"/>
      <c r="AF103" s="373"/>
      <c r="AG103" s="373"/>
      <c r="AH103" s="373"/>
      <c r="AI103" s="373"/>
      <c r="AJ103" s="373"/>
      <c r="AK103" s="252"/>
      <c r="AL103" s="373"/>
      <c r="AM103" s="373"/>
      <c r="AN103" s="373"/>
      <c r="AO103" s="117"/>
      <c r="AP103" s="381"/>
      <c r="AQ103" s="381"/>
      <c r="AR103" s="381"/>
      <c r="AS103" s="381"/>
      <c r="AT103" s="381"/>
      <c r="AU103" s="476">
        <v>0</v>
      </c>
      <c r="AV103" s="476">
        <f>IF(AU103=0,0,AU103/'Student input data'!C103)</f>
        <v>0</v>
      </c>
    </row>
    <row r="104" spans="1:48" x14ac:dyDescent="0.2">
      <c r="A104" s="72" t="str">
        <f>'Student input data'!A104</f>
        <v/>
      </c>
      <c r="B104" s="99" t="str">
        <f>IF('Student input data'!B104="","-",'Student input data'!B104)</f>
        <v>-</v>
      </c>
      <c r="C104" s="119">
        <f t="shared" si="26"/>
        <v>0</v>
      </c>
      <c r="D104" s="472">
        <v>0</v>
      </c>
      <c r="E104" s="368"/>
      <c r="F104" s="368"/>
      <c r="G104" s="368"/>
      <c r="H104" s="368"/>
      <c r="I104" s="368"/>
      <c r="J104" s="368"/>
      <c r="K104" s="368"/>
      <c r="L104" s="368"/>
      <c r="M104" s="368"/>
      <c r="N104" s="368"/>
      <c r="O104" s="368"/>
      <c r="P104" s="368"/>
      <c r="Q104" s="368"/>
      <c r="R104" s="368"/>
      <c r="S104" s="473">
        <f t="shared" si="27"/>
        <v>0</v>
      </c>
      <c r="T104" s="385"/>
      <c r="U104" s="373"/>
      <c r="V104" s="373"/>
      <c r="W104" s="373"/>
      <c r="X104" s="373"/>
      <c r="Y104" s="373"/>
      <c r="Z104" s="373"/>
      <c r="AA104" s="373"/>
      <c r="AB104" s="373"/>
      <c r="AC104" s="373"/>
      <c r="AD104" s="474">
        <f t="shared" si="25"/>
        <v>0</v>
      </c>
      <c r="AE104" s="256"/>
      <c r="AF104" s="373"/>
      <c r="AG104" s="373"/>
      <c r="AH104" s="373"/>
      <c r="AI104" s="373"/>
      <c r="AJ104" s="373"/>
      <c r="AK104" s="252"/>
      <c r="AL104" s="373"/>
      <c r="AM104" s="373"/>
      <c r="AN104" s="373"/>
      <c r="AO104" s="117"/>
      <c r="AP104" s="381"/>
      <c r="AQ104" s="381"/>
      <c r="AR104" s="381"/>
      <c r="AS104" s="381"/>
      <c r="AT104" s="381"/>
      <c r="AU104" s="476">
        <v>0</v>
      </c>
      <c r="AV104" s="476">
        <f>IF(AU104=0,0,AU104/'Student input data'!C104)</f>
        <v>0</v>
      </c>
    </row>
    <row r="105" spans="1:48" s="8" customFormat="1" x14ac:dyDescent="0.2">
      <c r="A105" s="121"/>
      <c r="B105" s="122" t="s">
        <v>135</v>
      </c>
      <c r="C105" s="123">
        <f>SUM(C97:C104)</f>
        <v>0</v>
      </c>
      <c r="D105" s="124">
        <f t="shared" ref="D105:AT105" si="28">SUM(D97:D104)</f>
        <v>0</v>
      </c>
      <c r="E105" s="124">
        <f t="shared" si="28"/>
        <v>0</v>
      </c>
      <c r="F105" s="124">
        <f t="shared" si="28"/>
        <v>0</v>
      </c>
      <c r="G105" s="124">
        <f t="shared" si="28"/>
        <v>0</v>
      </c>
      <c r="H105" s="124">
        <f t="shared" si="28"/>
        <v>0</v>
      </c>
      <c r="I105" s="124">
        <f t="shared" si="28"/>
        <v>0</v>
      </c>
      <c r="J105" s="124">
        <f t="shared" si="28"/>
        <v>0</v>
      </c>
      <c r="K105" s="124">
        <f t="shared" si="28"/>
        <v>0</v>
      </c>
      <c r="L105" s="124">
        <f t="shared" si="28"/>
        <v>0</v>
      </c>
      <c r="M105" s="124">
        <f t="shared" si="28"/>
        <v>0</v>
      </c>
      <c r="N105" s="124">
        <f t="shared" si="28"/>
        <v>0</v>
      </c>
      <c r="O105" s="124">
        <f t="shared" si="28"/>
        <v>0</v>
      </c>
      <c r="P105" s="124">
        <f t="shared" si="28"/>
        <v>0</v>
      </c>
      <c r="Q105" s="124">
        <f t="shared" si="28"/>
        <v>0</v>
      </c>
      <c r="R105" s="124">
        <f t="shared" si="28"/>
        <v>0</v>
      </c>
      <c r="S105" s="125">
        <f t="shared" si="28"/>
        <v>0</v>
      </c>
      <c r="T105" s="386"/>
      <c r="U105" s="124">
        <f>SUM(U97:U104)</f>
        <v>0</v>
      </c>
      <c r="V105" s="124">
        <f>SUM(V97:V104)</f>
        <v>0</v>
      </c>
      <c r="W105" s="125">
        <f t="shared" si="28"/>
        <v>0</v>
      </c>
      <c r="X105" s="124">
        <f t="shared" si="28"/>
        <v>0</v>
      </c>
      <c r="Y105" s="124">
        <f t="shared" si="28"/>
        <v>0</v>
      </c>
      <c r="Z105" s="124">
        <f t="shared" si="28"/>
        <v>0</v>
      </c>
      <c r="AA105" s="125">
        <f t="shared" si="28"/>
        <v>0</v>
      </c>
      <c r="AB105" s="125">
        <f t="shared" si="28"/>
        <v>0</v>
      </c>
      <c r="AC105" s="124">
        <f t="shared" si="28"/>
        <v>0</v>
      </c>
      <c r="AD105" s="124">
        <f t="shared" si="28"/>
        <v>0</v>
      </c>
      <c r="AE105" s="244"/>
      <c r="AF105" s="124">
        <f t="shared" si="28"/>
        <v>0</v>
      </c>
      <c r="AG105" s="125">
        <f t="shared" si="28"/>
        <v>0</v>
      </c>
      <c r="AH105" s="125">
        <f t="shared" si="28"/>
        <v>0</v>
      </c>
      <c r="AI105" s="125">
        <f t="shared" si="28"/>
        <v>0</v>
      </c>
      <c r="AJ105" s="125">
        <f t="shared" si="28"/>
        <v>0</v>
      </c>
      <c r="AK105" s="244"/>
      <c r="AL105" s="124">
        <f t="shared" si="28"/>
        <v>0</v>
      </c>
      <c r="AM105" s="124">
        <f t="shared" si="28"/>
        <v>0</v>
      </c>
      <c r="AN105" s="124">
        <f t="shared" si="28"/>
        <v>0</v>
      </c>
      <c r="AO105" s="126"/>
      <c r="AP105" s="127">
        <f t="shared" si="28"/>
        <v>0</v>
      </c>
      <c r="AQ105" s="127">
        <f t="shared" si="28"/>
        <v>0</v>
      </c>
      <c r="AR105" s="127">
        <f t="shared" si="28"/>
        <v>0</v>
      </c>
      <c r="AS105" s="127">
        <f t="shared" si="28"/>
        <v>0</v>
      </c>
      <c r="AT105" s="127">
        <f t="shared" si="28"/>
        <v>0</v>
      </c>
      <c r="AU105" s="478">
        <f>SUM(AU97:AU104)</f>
        <v>0</v>
      </c>
      <c r="AV105" s="477">
        <f>IF(AU105=0,0,AU105/'Student input data'!C105)</f>
        <v>0</v>
      </c>
    </row>
    <row r="106" spans="1:48" x14ac:dyDescent="0.2">
      <c r="B106" s="109"/>
      <c r="C106" s="110"/>
      <c r="D106" s="110"/>
      <c r="E106" s="110"/>
      <c r="F106" s="110"/>
      <c r="G106" s="110"/>
      <c r="H106" s="110"/>
      <c r="I106" s="110"/>
      <c r="J106" s="110"/>
      <c r="K106" s="110"/>
      <c r="L106" s="110"/>
      <c r="M106" s="110"/>
      <c r="N106" s="110"/>
      <c r="O106" s="110"/>
      <c r="P106" s="110"/>
      <c r="Q106" s="110"/>
      <c r="R106" s="110"/>
      <c r="S106" s="110"/>
      <c r="T106" s="385"/>
      <c r="U106" s="110"/>
      <c r="V106" s="110"/>
      <c r="W106" s="422"/>
      <c r="X106" s="110"/>
      <c r="Y106" s="110"/>
      <c r="Z106" s="110"/>
      <c r="AA106" s="422"/>
      <c r="AB106" s="422"/>
      <c r="AC106" s="110"/>
      <c r="AD106" s="110"/>
      <c r="AE106" s="246"/>
      <c r="AF106" s="110"/>
      <c r="AG106" s="422"/>
      <c r="AH106" s="422"/>
      <c r="AI106" s="422"/>
      <c r="AJ106" s="422"/>
      <c r="AK106" s="246"/>
      <c r="AL106" s="110"/>
      <c r="AM106" s="110"/>
      <c r="AN106" s="110"/>
      <c r="AO106" s="111"/>
      <c r="AP106" s="110"/>
      <c r="AQ106" s="110"/>
      <c r="AR106" s="110"/>
      <c r="AS106" s="110"/>
      <c r="AT106" s="110"/>
      <c r="AU106" s="109"/>
      <c r="AV106" s="109"/>
    </row>
    <row r="107" spans="1:48" x14ac:dyDescent="0.2">
      <c r="B107" s="109"/>
      <c r="C107" s="110"/>
      <c r="D107" s="110"/>
      <c r="E107" s="110"/>
      <c r="F107" s="110"/>
      <c r="G107" s="110"/>
      <c r="H107" s="110"/>
      <c r="I107" s="110"/>
      <c r="J107" s="110"/>
      <c r="K107" s="110"/>
      <c r="L107" s="110"/>
      <c r="M107" s="110"/>
      <c r="N107" s="110"/>
      <c r="O107" s="110"/>
      <c r="P107" s="110"/>
      <c r="Q107" s="110"/>
      <c r="R107" s="110"/>
      <c r="S107" s="110"/>
      <c r="T107" s="385"/>
      <c r="U107" s="110"/>
      <c r="V107" s="110"/>
      <c r="W107" s="422"/>
      <c r="X107" s="110"/>
      <c r="Y107" s="110"/>
      <c r="Z107" s="110"/>
      <c r="AA107" s="422"/>
      <c r="AB107" s="422"/>
      <c r="AC107" s="110"/>
      <c r="AD107" s="110"/>
      <c r="AE107" s="246"/>
      <c r="AF107" s="110"/>
      <c r="AG107" s="422"/>
      <c r="AH107" s="422"/>
      <c r="AI107" s="422"/>
      <c r="AJ107" s="422"/>
      <c r="AK107" s="246"/>
      <c r="AL107" s="110"/>
      <c r="AM107" s="110"/>
      <c r="AN107" s="110"/>
      <c r="AO107" s="111"/>
      <c r="AP107" s="110"/>
      <c r="AQ107" s="110"/>
      <c r="AR107" s="110"/>
      <c r="AS107" s="110"/>
      <c r="AT107" s="110"/>
      <c r="AU107" s="109"/>
      <c r="AV107" s="109"/>
    </row>
    <row r="108" spans="1:48" x14ac:dyDescent="0.2">
      <c r="B108" s="109"/>
      <c r="C108" s="110"/>
      <c r="D108" s="110"/>
      <c r="E108" s="110"/>
      <c r="F108" s="110"/>
      <c r="G108" s="110"/>
      <c r="H108" s="110"/>
      <c r="I108" s="110"/>
      <c r="J108" s="128"/>
      <c r="K108" s="128"/>
      <c r="L108" s="128"/>
      <c r="M108" s="110"/>
      <c r="N108" s="110"/>
      <c r="O108" s="110"/>
      <c r="P108" s="110"/>
      <c r="Q108" s="110"/>
      <c r="R108" s="129"/>
      <c r="S108" s="129"/>
      <c r="T108" s="385"/>
      <c r="U108" s="129"/>
      <c r="V108" s="129"/>
      <c r="W108" s="423"/>
      <c r="X108" s="129"/>
      <c r="Y108" s="130"/>
      <c r="Z108" s="129"/>
      <c r="AA108" s="422"/>
      <c r="AB108" s="422"/>
      <c r="AC108" s="129"/>
      <c r="AD108" s="129"/>
      <c r="AE108" s="247"/>
      <c r="AF108" s="129"/>
      <c r="AG108" s="423"/>
      <c r="AH108" s="423"/>
      <c r="AI108" s="423"/>
      <c r="AJ108" s="423"/>
      <c r="AK108" s="247"/>
      <c r="AL108" s="129"/>
      <c r="AM108" s="129"/>
      <c r="AN108" s="110"/>
      <c r="AO108" s="131"/>
      <c r="AP108" s="132"/>
      <c r="AQ108" s="132"/>
      <c r="AR108" s="132"/>
      <c r="AS108" s="132"/>
      <c r="AT108" s="132"/>
      <c r="AU108" s="476"/>
      <c r="AV108" s="476"/>
    </row>
    <row r="109" spans="1:48" s="8" customFormat="1" ht="17" thickBot="1" x14ac:dyDescent="0.25">
      <c r="A109" s="121"/>
      <c r="B109" s="133" t="s">
        <v>56</v>
      </c>
      <c r="C109" s="134">
        <f t="shared" ref="C109:S109" si="29">C53+C71+C89+C105</f>
        <v>166</v>
      </c>
      <c r="D109" s="134">
        <f t="shared" si="29"/>
        <v>0</v>
      </c>
      <c r="E109" s="134">
        <f t="shared" si="29"/>
        <v>10</v>
      </c>
      <c r="F109" s="134">
        <f t="shared" si="29"/>
        <v>9</v>
      </c>
      <c r="G109" s="134">
        <f t="shared" si="29"/>
        <v>9</v>
      </c>
      <c r="H109" s="134">
        <f t="shared" si="29"/>
        <v>9</v>
      </c>
      <c r="I109" s="134">
        <f t="shared" si="29"/>
        <v>9</v>
      </c>
      <c r="J109" s="134">
        <f t="shared" si="29"/>
        <v>9</v>
      </c>
      <c r="K109" s="134">
        <f t="shared" si="29"/>
        <v>15</v>
      </c>
      <c r="L109" s="134">
        <f t="shared" si="29"/>
        <v>15</v>
      </c>
      <c r="M109" s="134">
        <f t="shared" si="29"/>
        <v>15</v>
      </c>
      <c r="N109" s="134">
        <f t="shared" si="29"/>
        <v>17</v>
      </c>
      <c r="O109" s="134">
        <f t="shared" si="29"/>
        <v>17</v>
      </c>
      <c r="P109" s="134">
        <f t="shared" si="29"/>
        <v>16</v>
      </c>
      <c r="Q109" s="134">
        <f t="shared" si="29"/>
        <v>16</v>
      </c>
      <c r="R109" s="134">
        <f t="shared" si="29"/>
        <v>56</v>
      </c>
      <c r="S109" s="134">
        <f t="shared" si="29"/>
        <v>222</v>
      </c>
      <c r="T109" s="386"/>
      <c r="U109" s="134">
        <f t="shared" ref="U109:AN109" si="30">U53+U71+U89+U105</f>
        <v>7.5</v>
      </c>
      <c r="V109" s="134">
        <f t="shared" si="30"/>
        <v>19</v>
      </c>
      <c r="W109" s="424">
        <f t="shared" si="30"/>
        <v>14</v>
      </c>
      <c r="X109" s="134">
        <f t="shared" si="30"/>
        <v>0</v>
      </c>
      <c r="Y109" s="134">
        <f t="shared" si="30"/>
        <v>0</v>
      </c>
      <c r="Z109" s="134">
        <f t="shared" si="30"/>
        <v>28</v>
      </c>
      <c r="AA109" s="424">
        <f t="shared" si="30"/>
        <v>7</v>
      </c>
      <c r="AB109" s="424">
        <f t="shared" si="30"/>
        <v>1</v>
      </c>
      <c r="AC109" s="134">
        <f t="shared" si="30"/>
        <v>10.5</v>
      </c>
      <c r="AD109" s="134">
        <f t="shared" si="30"/>
        <v>309</v>
      </c>
      <c r="AE109" s="244"/>
      <c r="AF109" s="134">
        <f t="shared" si="30"/>
        <v>35</v>
      </c>
      <c r="AG109" s="424">
        <f t="shared" si="30"/>
        <v>40</v>
      </c>
      <c r="AH109" s="424">
        <f t="shared" si="30"/>
        <v>6</v>
      </c>
      <c r="AI109" s="424">
        <f t="shared" si="30"/>
        <v>2.5</v>
      </c>
      <c r="AJ109" s="424">
        <f t="shared" si="30"/>
        <v>4</v>
      </c>
      <c r="AK109" s="244"/>
      <c r="AL109" s="134">
        <f t="shared" si="30"/>
        <v>8</v>
      </c>
      <c r="AM109" s="134">
        <f t="shared" si="30"/>
        <v>13</v>
      </c>
      <c r="AN109" s="134">
        <f t="shared" si="30"/>
        <v>22</v>
      </c>
      <c r="AO109" s="135"/>
      <c r="AP109" s="136">
        <f t="shared" ref="AP109:AV109" si="31">AP53+AP71+AP89+AP105</f>
        <v>354000</v>
      </c>
      <c r="AQ109" s="136">
        <f t="shared" si="31"/>
        <v>506500</v>
      </c>
      <c r="AR109" s="136">
        <f t="shared" si="31"/>
        <v>664000</v>
      </c>
      <c r="AS109" s="136">
        <f t="shared" si="31"/>
        <v>775000</v>
      </c>
      <c r="AT109" s="136">
        <f t="shared" si="31"/>
        <v>175000</v>
      </c>
      <c r="AU109" s="479">
        <f t="shared" si="31"/>
        <v>2474500</v>
      </c>
      <c r="AV109" s="479">
        <f t="shared" si="31"/>
        <v>1130.1006640658716</v>
      </c>
    </row>
    <row r="110" spans="1:48" ht="17" thickTop="1" x14ac:dyDescent="0.2">
      <c r="B110" s="29"/>
      <c r="C110" s="126"/>
      <c r="D110" s="126"/>
      <c r="E110" s="126"/>
      <c r="F110" s="126"/>
      <c r="G110" s="126"/>
      <c r="H110" s="126"/>
      <c r="I110" s="126"/>
      <c r="J110" s="126"/>
      <c r="K110" s="126"/>
      <c r="L110" s="126"/>
      <c r="M110" s="126"/>
      <c r="N110" s="126"/>
      <c r="O110" s="126"/>
      <c r="P110" s="126"/>
      <c r="Q110" s="126"/>
      <c r="R110" s="126"/>
      <c r="S110" s="126"/>
      <c r="T110" s="126"/>
      <c r="U110" s="126"/>
      <c r="V110" s="126"/>
      <c r="W110" s="425"/>
      <c r="X110" s="126"/>
      <c r="Y110" s="126"/>
      <c r="Z110" s="126"/>
      <c r="AA110" s="425"/>
      <c r="AB110" s="425"/>
      <c r="AC110" s="126"/>
      <c r="AD110" s="126"/>
      <c r="AE110" s="244"/>
      <c r="AF110" s="126"/>
      <c r="AG110" s="425"/>
      <c r="AH110" s="425"/>
      <c r="AI110" s="425"/>
      <c r="AJ110" s="425"/>
      <c r="AK110" s="244"/>
      <c r="AL110" s="126"/>
      <c r="AM110" s="126"/>
      <c r="AN110" s="126"/>
      <c r="AO110" s="131"/>
      <c r="AP110" s="137"/>
      <c r="AQ110" s="137"/>
      <c r="AR110" s="137"/>
      <c r="AS110" s="137"/>
      <c r="AT110" s="137"/>
      <c r="AU110" s="137"/>
      <c r="AV110" s="137"/>
    </row>
    <row r="111" spans="1:48" x14ac:dyDescent="0.2">
      <c r="B111" s="29"/>
      <c r="C111" s="126"/>
      <c r="D111" s="126"/>
      <c r="E111" s="126"/>
      <c r="F111" s="126"/>
      <c r="G111" s="126"/>
      <c r="H111" s="126"/>
      <c r="I111" s="126"/>
      <c r="J111" s="126"/>
      <c r="K111" s="126"/>
      <c r="L111" s="126"/>
      <c r="M111" s="126"/>
      <c r="N111" s="126"/>
      <c r="O111" s="126"/>
      <c r="P111" s="126"/>
      <c r="Q111" s="126"/>
      <c r="R111" s="126"/>
      <c r="S111" s="126"/>
      <c r="T111" s="126"/>
      <c r="U111" s="126"/>
      <c r="V111" s="126"/>
      <c r="W111" s="425"/>
      <c r="X111" s="126"/>
      <c r="Y111" s="126"/>
      <c r="Z111" s="126"/>
      <c r="AA111" s="425"/>
      <c r="AB111" s="425"/>
      <c r="AC111" s="126"/>
      <c r="AD111" s="126"/>
      <c r="AE111" s="244"/>
      <c r="AF111" s="126"/>
      <c r="AG111" s="425"/>
      <c r="AH111" s="425"/>
      <c r="AI111" s="425"/>
      <c r="AJ111" s="425"/>
      <c r="AK111" s="244"/>
      <c r="AL111" s="126"/>
      <c r="AM111" s="126"/>
      <c r="AN111" s="126"/>
      <c r="AO111" s="131"/>
      <c r="AP111" s="137"/>
      <c r="AQ111" s="137"/>
      <c r="AR111" s="137"/>
      <c r="AS111" s="137"/>
      <c r="AT111" s="137"/>
      <c r="AU111" s="137"/>
      <c r="AV111" s="137"/>
    </row>
    <row r="112" spans="1:48" x14ac:dyDescent="0.2">
      <c r="B112" s="29"/>
      <c r="C112" s="126"/>
      <c r="D112" s="126"/>
      <c r="E112" s="126"/>
      <c r="F112" s="126"/>
      <c r="G112" s="126"/>
      <c r="H112" s="126"/>
      <c r="I112" s="126"/>
      <c r="J112" s="126"/>
      <c r="K112" s="126"/>
      <c r="L112" s="126"/>
      <c r="M112" s="126"/>
      <c r="N112" s="126"/>
      <c r="O112" s="126"/>
      <c r="P112" s="126"/>
      <c r="Q112" s="126"/>
      <c r="R112" s="126"/>
      <c r="S112" s="126"/>
      <c r="T112" s="126"/>
      <c r="U112" s="126"/>
      <c r="V112" s="126"/>
      <c r="W112" s="425"/>
      <c r="X112" s="126"/>
      <c r="Y112" s="126"/>
      <c r="Z112" s="126"/>
      <c r="AA112" s="425"/>
      <c r="AB112" s="425"/>
      <c r="AC112" s="126"/>
      <c r="AD112" s="126"/>
      <c r="AE112" s="244"/>
      <c r="AF112" s="126"/>
      <c r="AG112" s="425"/>
      <c r="AH112" s="425"/>
      <c r="AI112" s="425"/>
      <c r="AJ112" s="425"/>
      <c r="AK112" s="244"/>
      <c r="AL112" s="126"/>
      <c r="AM112" s="126"/>
      <c r="AN112" s="126"/>
      <c r="AO112" s="131"/>
      <c r="AP112" s="137"/>
      <c r="AQ112" s="137"/>
      <c r="AR112" s="137"/>
      <c r="AS112" s="137"/>
      <c r="AT112" s="137"/>
      <c r="AU112" s="137"/>
      <c r="AV112" s="137"/>
    </row>
    <row r="113" spans="2:48" x14ac:dyDescent="0.2">
      <c r="B113" s="29"/>
      <c r="C113" s="126"/>
      <c r="D113" s="126"/>
      <c r="E113" s="126"/>
      <c r="F113" s="126"/>
      <c r="G113" s="126"/>
      <c r="H113" s="126"/>
      <c r="I113" s="126"/>
      <c r="J113" s="126"/>
      <c r="K113" s="126"/>
      <c r="L113" s="126"/>
      <c r="M113" s="126"/>
      <c r="N113" s="126"/>
      <c r="O113" s="126"/>
      <c r="P113" s="126"/>
      <c r="Q113" s="126"/>
      <c r="R113" s="126"/>
      <c r="S113" s="126"/>
      <c r="T113" s="126"/>
      <c r="U113" s="126"/>
      <c r="V113" s="126"/>
      <c r="W113" s="425"/>
      <c r="X113" s="126"/>
      <c r="Y113" s="126"/>
      <c r="Z113" s="126"/>
      <c r="AA113" s="425"/>
      <c r="AB113" s="425"/>
      <c r="AC113" s="126"/>
      <c r="AD113" s="126"/>
      <c r="AE113" s="244"/>
      <c r="AF113" s="126"/>
      <c r="AG113" s="425"/>
      <c r="AH113" s="425"/>
      <c r="AI113" s="425"/>
      <c r="AJ113" s="425"/>
      <c r="AK113" s="244"/>
      <c r="AL113" s="126"/>
      <c r="AM113" s="126"/>
      <c r="AN113" s="126"/>
      <c r="AO113" s="131"/>
      <c r="AP113" s="137"/>
      <c r="AQ113" s="137"/>
      <c r="AR113" s="137"/>
      <c r="AS113" s="137"/>
      <c r="AT113" s="137"/>
      <c r="AU113" s="137"/>
      <c r="AV113" s="137"/>
    </row>
    <row r="114" spans="2:48" ht="17" thickBot="1" x14ac:dyDescent="0.25">
      <c r="B114" s="109"/>
      <c r="C114" s="110"/>
      <c r="D114" s="110"/>
      <c r="E114" s="110"/>
      <c r="F114" s="110"/>
      <c r="G114" s="110"/>
      <c r="H114" s="110"/>
      <c r="I114" s="110"/>
      <c r="J114" s="128"/>
      <c r="K114" s="128"/>
      <c r="L114" s="128"/>
      <c r="M114" s="110"/>
      <c r="N114" s="110"/>
      <c r="O114" s="110"/>
      <c r="P114" s="110"/>
      <c r="Q114" s="110"/>
      <c r="R114" s="129"/>
      <c r="S114" s="129"/>
      <c r="T114" s="387"/>
      <c r="U114" s="129"/>
      <c r="V114" s="129"/>
      <c r="W114" s="423"/>
      <c r="X114" s="129"/>
      <c r="Y114" s="130"/>
      <c r="Z114" s="129"/>
      <c r="AA114" s="422"/>
      <c r="AB114" s="422"/>
      <c r="AC114" s="129"/>
      <c r="AD114" s="129"/>
      <c r="AE114" s="247"/>
      <c r="AF114" s="129"/>
      <c r="AG114" s="423"/>
      <c r="AH114" s="423"/>
      <c r="AI114" s="423"/>
      <c r="AJ114" s="423"/>
      <c r="AK114" s="247"/>
      <c r="AL114" s="129"/>
      <c r="AM114" s="129"/>
      <c r="AN114" s="110"/>
      <c r="AO114" s="131"/>
      <c r="AP114" s="132"/>
      <c r="AQ114" s="132"/>
      <c r="AR114" s="132"/>
      <c r="AS114" s="132"/>
      <c r="AT114" s="132"/>
      <c r="AU114" s="132"/>
      <c r="AV114" s="132"/>
    </row>
    <row r="115" spans="2:48" ht="22" customHeight="1" x14ac:dyDescent="0.2">
      <c r="B115" s="519" t="s">
        <v>27</v>
      </c>
      <c r="C115" s="520"/>
      <c r="D115" s="110"/>
      <c r="E115" s="110"/>
      <c r="F115" s="110"/>
      <c r="G115" s="110"/>
      <c r="H115" s="110"/>
      <c r="I115" s="110"/>
      <c r="J115" s="128"/>
      <c r="K115" s="128"/>
      <c r="L115" s="128"/>
      <c r="M115" s="110"/>
      <c r="N115" s="110"/>
      <c r="O115" s="110"/>
      <c r="P115" s="110"/>
      <c r="Q115" s="110"/>
      <c r="R115" s="129"/>
      <c r="S115" s="129"/>
      <c r="T115" s="387"/>
      <c r="U115" s="129"/>
      <c r="V115" s="129"/>
      <c r="W115" s="423"/>
      <c r="X115" s="129"/>
      <c r="Y115" s="130"/>
      <c r="Z115" s="129"/>
      <c r="AA115" s="422"/>
      <c r="AB115" s="422"/>
      <c r="AC115" s="129"/>
      <c r="AD115" s="129"/>
      <c r="AE115" s="247"/>
      <c r="AF115" s="129"/>
      <c r="AG115" s="423"/>
      <c r="AH115" s="423"/>
      <c r="AI115" s="423"/>
      <c r="AJ115" s="423"/>
      <c r="AK115" s="247"/>
      <c r="AL115" s="129"/>
      <c r="AM115" s="129"/>
      <c r="AN115" s="110"/>
      <c r="AO115" s="131"/>
      <c r="AP115" s="132"/>
      <c r="AQ115" s="132"/>
      <c r="AR115" s="132"/>
      <c r="AS115" s="132"/>
      <c r="AT115" s="132"/>
      <c r="AU115" s="132"/>
      <c r="AV115" s="132"/>
    </row>
    <row r="116" spans="2:48" ht="31" customHeight="1" x14ac:dyDescent="0.2">
      <c r="B116" s="138" t="s">
        <v>6</v>
      </c>
      <c r="C116" s="139" t="s">
        <v>45</v>
      </c>
      <c r="D116" s="110"/>
      <c r="E116" s="110"/>
      <c r="F116" s="110"/>
      <c r="G116" s="110"/>
      <c r="H116" s="110"/>
      <c r="I116" s="110"/>
      <c r="J116" s="128"/>
      <c r="K116" s="128"/>
      <c r="L116" s="128"/>
      <c r="M116" s="110"/>
      <c r="N116" s="110"/>
      <c r="O116" s="110"/>
      <c r="P116" s="110"/>
      <c r="Q116" s="110"/>
      <c r="R116" s="129"/>
      <c r="S116" s="129"/>
      <c r="T116" s="387"/>
      <c r="U116" s="129"/>
      <c r="V116" s="129"/>
      <c r="W116" s="423"/>
      <c r="X116" s="129"/>
      <c r="Y116" s="130"/>
      <c r="Z116" s="129"/>
      <c r="AA116" s="422"/>
      <c r="AB116" s="422"/>
      <c r="AC116" s="129"/>
      <c r="AD116" s="129"/>
      <c r="AE116" s="247"/>
      <c r="AF116" s="129"/>
      <c r="AG116" s="423"/>
      <c r="AH116" s="423"/>
      <c r="AI116" s="423"/>
      <c r="AJ116" s="423"/>
      <c r="AK116" s="247"/>
      <c r="AL116" s="129"/>
      <c r="AM116" s="129"/>
      <c r="AN116" s="110"/>
      <c r="AO116" s="131"/>
      <c r="AP116" s="132"/>
      <c r="AQ116" s="132"/>
      <c r="AR116" s="132"/>
      <c r="AS116" s="132"/>
      <c r="AT116" s="132"/>
      <c r="AU116" s="132"/>
      <c r="AV116" s="132"/>
    </row>
    <row r="117" spans="2:48" ht="30" customHeight="1" x14ac:dyDescent="0.2">
      <c r="B117" s="140" t="s">
        <v>208</v>
      </c>
      <c r="C117" s="407">
        <v>70000</v>
      </c>
      <c r="D117" s="110"/>
      <c r="E117" s="110"/>
      <c r="F117" s="110"/>
      <c r="G117" s="110"/>
      <c r="H117" s="110"/>
      <c r="I117" s="110"/>
      <c r="J117" s="128"/>
      <c r="K117" s="128"/>
      <c r="L117" s="128"/>
      <c r="M117" s="110"/>
      <c r="N117" s="110"/>
      <c r="O117" s="110"/>
      <c r="P117" s="110"/>
      <c r="Q117" s="110"/>
      <c r="R117" s="129"/>
      <c r="S117" s="129"/>
      <c r="T117" s="387"/>
      <c r="U117" s="129"/>
      <c r="V117" s="129"/>
      <c r="W117" s="423"/>
      <c r="X117" s="129"/>
      <c r="Y117" s="130"/>
      <c r="Z117" s="129"/>
      <c r="AA117" s="422"/>
      <c r="AB117" s="422"/>
      <c r="AC117" s="129"/>
      <c r="AD117" s="129"/>
      <c r="AE117" s="247"/>
      <c r="AF117" s="129"/>
      <c r="AG117" s="423"/>
      <c r="AH117" s="423"/>
      <c r="AI117" s="423"/>
      <c r="AJ117" s="423"/>
      <c r="AK117" s="247"/>
      <c r="AL117" s="129"/>
      <c r="AM117" s="129"/>
      <c r="AN117" s="110"/>
      <c r="AO117" s="131"/>
      <c r="AP117" s="132"/>
      <c r="AQ117" s="132"/>
      <c r="AR117" s="132"/>
      <c r="AS117" s="132"/>
      <c r="AT117" s="132"/>
      <c r="AU117" s="132"/>
      <c r="AV117" s="132"/>
    </row>
    <row r="118" spans="2:48" ht="30" customHeight="1" x14ac:dyDescent="0.2">
      <c r="B118" s="140" t="s">
        <v>209</v>
      </c>
      <c r="C118" s="407">
        <v>110000</v>
      </c>
      <c r="D118" s="110"/>
      <c r="E118" s="110"/>
      <c r="F118" s="110"/>
      <c r="G118" s="110"/>
      <c r="H118" s="110"/>
      <c r="I118" s="110"/>
      <c r="J118" s="128"/>
      <c r="K118" s="128"/>
      <c r="L118" s="128"/>
      <c r="M118" s="110"/>
      <c r="N118" s="110"/>
      <c r="O118" s="110"/>
      <c r="P118" s="110"/>
      <c r="Q118" s="110"/>
      <c r="R118" s="129"/>
      <c r="S118" s="129"/>
      <c r="T118" s="387"/>
      <c r="U118" s="129"/>
      <c r="V118" s="129"/>
      <c r="W118" s="423"/>
      <c r="X118" s="129"/>
      <c r="Y118" s="130"/>
      <c r="Z118" s="129"/>
      <c r="AA118" s="422"/>
      <c r="AB118" s="422"/>
      <c r="AC118" s="129"/>
      <c r="AD118" s="129"/>
      <c r="AE118" s="247"/>
      <c r="AF118" s="129"/>
      <c r="AG118" s="423"/>
      <c r="AH118" s="423"/>
      <c r="AI118" s="423"/>
      <c r="AJ118" s="423"/>
      <c r="AK118" s="247"/>
      <c r="AL118" s="129"/>
      <c r="AM118" s="129"/>
      <c r="AN118" s="110"/>
      <c r="AO118" s="131"/>
      <c r="AP118" s="132"/>
      <c r="AQ118" s="132"/>
      <c r="AR118" s="132"/>
      <c r="AS118" s="132"/>
      <c r="AT118" s="132"/>
      <c r="AU118" s="132"/>
      <c r="AV118" s="132"/>
    </row>
    <row r="119" spans="2:48" ht="30" customHeight="1" x14ac:dyDescent="0.2">
      <c r="B119" s="140" t="s">
        <v>205</v>
      </c>
      <c r="C119" s="407">
        <v>90000</v>
      </c>
      <c r="D119" s="110"/>
      <c r="E119" s="110"/>
      <c r="F119" s="110"/>
      <c r="G119" s="110"/>
      <c r="H119" s="110"/>
      <c r="I119" s="110"/>
      <c r="J119" s="128"/>
      <c r="K119" s="128"/>
      <c r="L119" s="128"/>
      <c r="M119" s="110"/>
      <c r="N119" s="110"/>
      <c r="O119" s="110"/>
      <c r="P119" s="110"/>
      <c r="Q119" s="110"/>
      <c r="R119" s="129"/>
      <c r="S119" s="129"/>
      <c r="T119" s="387"/>
      <c r="U119" s="129"/>
      <c r="V119" s="129"/>
      <c r="W119" s="423"/>
      <c r="X119" s="129"/>
      <c r="Y119" s="130"/>
      <c r="Z119" s="129"/>
      <c r="AA119" s="422"/>
      <c r="AB119" s="422"/>
      <c r="AC119" s="129"/>
      <c r="AD119" s="129"/>
      <c r="AE119" s="247"/>
      <c r="AF119" s="129"/>
      <c r="AG119" s="423"/>
      <c r="AH119" s="423"/>
      <c r="AI119" s="423"/>
      <c r="AJ119" s="423"/>
      <c r="AK119" s="247"/>
      <c r="AL119" s="129"/>
      <c r="AM119" s="129"/>
      <c r="AN119" s="110"/>
      <c r="AO119" s="131"/>
      <c r="AP119" s="132"/>
      <c r="AQ119" s="132"/>
      <c r="AR119" s="132"/>
      <c r="AS119" s="132"/>
      <c r="AT119" s="132"/>
      <c r="AU119" s="132"/>
      <c r="AV119" s="132"/>
    </row>
    <row r="120" spans="2:48" ht="30" customHeight="1" x14ac:dyDescent="0.2">
      <c r="B120" s="140" t="s">
        <v>197</v>
      </c>
      <c r="C120" s="407">
        <v>30000</v>
      </c>
      <c r="D120" s="110"/>
      <c r="E120" s="110"/>
      <c r="F120" s="110"/>
      <c r="G120" s="110"/>
      <c r="H120" s="110"/>
      <c r="I120" s="110"/>
      <c r="J120" s="128"/>
      <c r="K120" s="128"/>
      <c r="L120" s="128"/>
      <c r="M120" s="110"/>
      <c r="N120" s="110"/>
      <c r="O120" s="110"/>
      <c r="P120" s="110"/>
      <c r="Q120" s="110"/>
      <c r="R120" s="129"/>
      <c r="S120" s="129"/>
      <c r="T120" s="387"/>
      <c r="U120" s="129"/>
      <c r="V120" s="129"/>
      <c r="W120" s="423"/>
      <c r="X120" s="129"/>
      <c r="Y120" s="130"/>
      <c r="Z120" s="129"/>
      <c r="AA120" s="422"/>
      <c r="AB120" s="422"/>
      <c r="AC120" s="129"/>
      <c r="AD120" s="129"/>
      <c r="AE120" s="247"/>
      <c r="AF120" s="129"/>
      <c r="AG120" s="423"/>
      <c r="AH120" s="423"/>
      <c r="AI120" s="423"/>
      <c r="AJ120" s="423"/>
      <c r="AK120" s="247"/>
      <c r="AL120" s="129"/>
      <c r="AM120" s="129"/>
      <c r="AN120" s="110"/>
      <c r="AO120" s="131"/>
      <c r="AP120" s="132"/>
      <c r="AQ120" s="132"/>
      <c r="AR120" s="132"/>
      <c r="AS120" s="132"/>
      <c r="AT120" s="132"/>
      <c r="AU120" s="132"/>
      <c r="AV120" s="132"/>
    </row>
    <row r="121" spans="2:48" ht="30" customHeight="1" x14ac:dyDescent="0.2">
      <c r="B121" s="140" t="s">
        <v>198</v>
      </c>
      <c r="C121" s="407">
        <v>25000</v>
      </c>
      <c r="D121" s="110"/>
      <c r="E121" s="110"/>
      <c r="F121" s="110"/>
      <c r="G121" s="110"/>
      <c r="H121" s="110"/>
      <c r="I121" s="110"/>
      <c r="J121" s="128"/>
      <c r="K121" s="128"/>
      <c r="L121" s="128"/>
      <c r="M121" s="110"/>
      <c r="N121" s="110"/>
      <c r="O121" s="110"/>
      <c r="P121" s="110"/>
      <c r="Q121" s="110"/>
      <c r="R121" s="129"/>
      <c r="S121" s="129"/>
      <c r="T121" s="387"/>
      <c r="U121" s="129"/>
      <c r="V121" s="129"/>
      <c r="W121" s="423"/>
      <c r="X121" s="129"/>
      <c r="Y121" s="130"/>
      <c r="Z121" s="129"/>
      <c r="AA121" s="422"/>
      <c r="AB121" s="422"/>
      <c r="AC121" s="129"/>
      <c r="AD121" s="129"/>
      <c r="AE121" s="247"/>
      <c r="AF121" s="129"/>
      <c r="AG121" s="423"/>
      <c r="AH121" s="423"/>
      <c r="AI121" s="423"/>
      <c r="AJ121" s="423"/>
      <c r="AK121" s="247"/>
      <c r="AL121" s="129"/>
      <c r="AM121" s="129"/>
      <c r="AN121" s="110"/>
      <c r="AO121" s="131"/>
      <c r="AP121" s="132"/>
      <c r="AQ121" s="132"/>
      <c r="AR121" s="132"/>
      <c r="AS121" s="132"/>
      <c r="AT121" s="132"/>
      <c r="AU121" s="132"/>
      <c r="AV121" s="132"/>
    </row>
    <row r="122" spans="2:48" ht="30" customHeight="1" thickBot="1" x14ac:dyDescent="0.25">
      <c r="B122" s="141" t="s">
        <v>288</v>
      </c>
      <c r="C122" s="408">
        <v>40000</v>
      </c>
      <c r="D122" s="110"/>
      <c r="E122" s="110"/>
      <c r="F122" s="110"/>
      <c r="G122" s="110"/>
      <c r="H122" s="110"/>
      <c r="I122" s="110"/>
      <c r="J122" s="128"/>
      <c r="K122" s="128"/>
      <c r="L122" s="128"/>
      <c r="M122" s="110"/>
      <c r="N122" s="110"/>
      <c r="O122" s="110"/>
      <c r="P122" s="110"/>
      <c r="Q122" s="110"/>
      <c r="R122" s="129"/>
      <c r="S122" s="129"/>
      <c r="T122" s="387"/>
      <c r="U122" s="129"/>
      <c r="V122" s="129"/>
      <c r="W122" s="423"/>
      <c r="X122" s="129"/>
      <c r="Y122" s="130"/>
      <c r="Z122" s="129"/>
      <c r="AA122" s="422"/>
      <c r="AB122" s="422"/>
      <c r="AC122" s="129"/>
      <c r="AD122" s="129"/>
      <c r="AE122" s="247"/>
      <c r="AF122" s="129"/>
      <c r="AG122" s="423"/>
      <c r="AH122" s="423"/>
      <c r="AI122" s="423"/>
      <c r="AJ122" s="423"/>
      <c r="AK122" s="247"/>
      <c r="AL122" s="129"/>
      <c r="AM122" s="129"/>
      <c r="AN122" s="110"/>
      <c r="AO122" s="131"/>
      <c r="AP122" s="132"/>
      <c r="AQ122" s="132"/>
      <c r="AR122" s="132"/>
      <c r="AS122" s="132"/>
      <c r="AT122" s="132"/>
      <c r="AU122" s="132"/>
      <c r="AV122" s="132"/>
    </row>
    <row r="123" spans="2:48" x14ac:dyDescent="0.2">
      <c r="B123" s="109"/>
      <c r="C123" s="110"/>
      <c r="D123" s="110"/>
      <c r="E123" s="110"/>
      <c r="F123" s="110"/>
      <c r="G123" s="110"/>
      <c r="H123" s="110"/>
      <c r="I123" s="110"/>
      <c r="J123" s="110"/>
      <c r="K123" s="110"/>
      <c r="L123" s="110"/>
      <c r="M123" s="110"/>
      <c r="N123" s="110"/>
      <c r="O123" s="110"/>
      <c r="P123" s="110"/>
      <c r="Q123" s="110"/>
      <c r="R123" s="110"/>
      <c r="S123" s="110"/>
      <c r="T123" s="111"/>
      <c r="U123" s="110"/>
      <c r="V123" s="110"/>
      <c r="W123" s="422"/>
      <c r="X123" s="110"/>
      <c r="Y123" s="110"/>
      <c r="Z123" s="110"/>
      <c r="AA123" s="422"/>
      <c r="AB123" s="422"/>
      <c r="AC123" s="110"/>
      <c r="AD123" s="110"/>
      <c r="AE123" s="246"/>
      <c r="AF123" s="110"/>
      <c r="AG123" s="422"/>
      <c r="AH123" s="422"/>
      <c r="AI123" s="422"/>
      <c r="AJ123" s="422"/>
      <c r="AK123" s="246"/>
      <c r="AL123" s="110"/>
      <c r="AM123" s="110"/>
      <c r="AN123" s="110"/>
      <c r="AO123" s="111"/>
      <c r="AP123" s="110"/>
      <c r="AQ123" s="110"/>
      <c r="AR123" s="110"/>
      <c r="AS123" s="110"/>
      <c r="AT123" s="110"/>
      <c r="AU123" s="110"/>
      <c r="AV123" s="110"/>
    </row>
    <row r="124" spans="2:48" x14ac:dyDescent="0.2">
      <c r="B124" s="120"/>
      <c r="C124" s="128"/>
      <c r="D124" s="128"/>
      <c r="E124" s="128"/>
      <c r="F124" s="128"/>
      <c r="G124" s="128"/>
      <c r="H124" s="128"/>
      <c r="I124" s="128"/>
      <c r="J124" s="128"/>
      <c r="K124" s="128"/>
      <c r="L124" s="128"/>
      <c r="M124" s="110"/>
      <c r="N124" s="110"/>
      <c r="O124" s="110"/>
      <c r="P124" s="110"/>
      <c r="Q124" s="110"/>
      <c r="R124" s="128"/>
      <c r="S124" s="128"/>
      <c r="T124" s="135"/>
      <c r="U124" s="128"/>
      <c r="V124" s="128"/>
      <c r="W124" s="426"/>
      <c r="X124" s="128"/>
      <c r="Y124" s="128"/>
      <c r="Z124" s="128"/>
      <c r="AA124" s="426"/>
      <c r="AB124" s="426"/>
      <c r="AC124" s="128"/>
      <c r="AD124" s="128"/>
      <c r="AE124" s="248"/>
      <c r="AF124" s="128"/>
      <c r="AG124" s="426"/>
      <c r="AH124" s="426"/>
      <c r="AI124" s="426"/>
      <c r="AJ124" s="426"/>
      <c r="AK124" s="248"/>
      <c r="AL124" s="128"/>
      <c r="AM124" s="128"/>
      <c r="AN124" s="110"/>
      <c r="AO124" s="131"/>
      <c r="AP124" s="132"/>
      <c r="AQ124" s="132"/>
      <c r="AR124" s="132"/>
      <c r="AS124" s="132"/>
      <c r="AT124" s="132"/>
      <c r="AU124" s="132"/>
      <c r="AV124" s="132"/>
    </row>
    <row r="125" spans="2:48" x14ac:dyDescent="0.2">
      <c r="B125" s="120"/>
      <c r="C125" s="110"/>
      <c r="D125" s="110"/>
      <c r="E125" s="110"/>
      <c r="F125" s="110"/>
      <c r="G125" s="110"/>
      <c r="H125" s="110"/>
      <c r="I125" s="110"/>
      <c r="J125" s="110"/>
      <c r="K125" s="110"/>
      <c r="L125" s="110"/>
      <c r="M125" s="110"/>
      <c r="N125" s="110"/>
      <c r="O125" s="110"/>
      <c r="P125" s="110"/>
      <c r="Q125" s="110"/>
      <c r="R125" s="110"/>
      <c r="S125" s="110"/>
      <c r="T125" s="111"/>
      <c r="U125" s="110"/>
      <c r="V125" s="110"/>
      <c r="W125" s="422"/>
      <c r="X125" s="110"/>
      <c r="Y125" s="110"/>
      <c r="Z125" s="110"/>
      <c r="AA125" s="422"/>
      <c r="AB125" s="422"/>
      <c r="AC125" s="110"/>
      <c r="AD125" s="110"/>
      <c r="AE125" s="246"/>
      <c r="AF125" s="110"/>
      <c r="AG125" s="422"/>
      <c r="AH125" s="422"/>
      <c r="AI125" s="422"/>
      <c r="AJ125" s="422"/>
      <c r="AK125" s="246"/>
      <c r="AL125" s="110"/>
      <c r="AM125" s="110"/>
      <c r="AN125" s="110"/>
      <c r="AO125" s="111"/>
      <c r="AP125" s="110"/>
      <c r="AQ125" s="110"/>
      <c r="AR125" s="110"/>
      <c r="AS125" s="110"/>
      <c r="AT125" s="110"/>
      <c r="AU125" s="110"/>
      <c r="AV125" s="110"/>
    </row>
    <row r="126" spans="2:48" x14ac:dyDescent="0.2">
      <c r="B126" s="120"/>
      <c r="C126" s="110"/>
      <c r="D126" s="110"/>
      <c r="E126" s="110"/>
      <c r="F126" s="110"/>
      <c r="G126" s="110"/>
      <c r="H126" s="110"/>
      <c r="I126" s="110"/>
      <c r="J126" s="110"/>
      <c r="K126" s="110"/>
      <c r="L126" s="110"/>
      <c r="M126" s="110"/>
      <c r="N126" s="110"/>
      <c r="O126" s="110"/>
      <c r="P126" s="110"/>
      <c r="Q126" s="110"/>
      <c r="R126" s="110"/>
      <c r="S126" s="110"/>
      <c r="T126" s="111"/>
      <c r="U126" s="110"/>
      <c r="V126" s="110"/>
      <c r="W126" s="422"/>
      <c r="X126" s="110"/>
      <c r="Y126" s="110"/>
      <c r="Z126" s="110"/>
      <c r="AA126" s="422"/>
      <c r="AB126" s="422"/>
      <c r="AC126" s="110"/>
      <c r="AD126" s="110"/>
      <c r="AE126" s="246"/>
      <c r="AF126" s="110"/>
      <c r="AG126" s="422"/>
      <c r="AH126" s="422"/>
      <c r="AI126" s="422"/>
      <c r="AJ126" s="422"/>
      <c r="AK126" s="246"/>
      <c r="AL126" s="110"/>
      <c r="AM126" s="110"/>
      <c r="AN126" s="110"/>
      <c r="AO126" s="111"/>
      <c r="AP126" s="110"/>
      <c r="AQ126" s="110"/>
      <c r="AR126" s="110"/>
      <c r="AS126" s="110"/>
      <c r="AT126" s="110"/>
      <c r="AU126" s="110"/>
      <c r="AV126" s="110"/>
    </row>
    <row r="127" spans="2:48" x14ac:dyDescent="0.2">
      <c r="B127" s="109"/>
      <c r="C127" s="110"/>
      <c r="D127" s="110"/>
      <c r="E127" s="110"/>
      <c r="F127" s="110"/>
      <c r="G127" s="110"/>
      <c r="H127" s="110"/>
      <c r="I127" s="110"/>
      <c r="J127" s="110"/>
      <c r="K127" s="110"/>
      <c r="L127" s="110"/>
      <c r="M127" s="110"/>
      <c r="N127" s="110"/>
      <c r="O127" s="110"/>
      <c r="P127" s="110"/>
      <c r="Q127" s="110"/>
      <c r="R127" s="110"/>
      <c r="S127" s="110"/>
      <c r="T127" s="111"/>
      <c r="U127" s="110"/>
      <c r="V127" s="110"/>
      <c r="W127" s="422"/>
      <c r="X127" s="110"/>
      <c r="Y127" s="110"/>
      <c r="Z127" s="110"/>
      <c r="AA127" s="422"/>
      <c r="AB127" s="422"/>
      <c r="AC127" s="110"/>
      <c r="AD127" s="110"/>
      <c r="AE127" s="246"/>
      <c r="AF127" s="110"/>
      <c r="AG127" s="422"/>
      <c r="AH127" s="422"/>
      <c r="AI127" s="422"/>
      <c r="AJ127" s="422"/>
      <c r="AK127" s="246"/>
      <c r="AL127" s="110"/>
      <c r="AM127" s="110"/>
      <c r="AN127" s="110"/>
      <c r="AO127" s="111"/>
      <c r="AP127" s="110"/>
      <c r="AQ127" s="110"/>
      <c r="AR127" s="110"/>
      <c r="AS127" s="110"/>
      <c r="AT127" s="110"/>
      <c r="AU127" s="110"/>
      <c r="AV127" s="110"/>
    </row>
    <row r="128" spans="2:48" x14ac:dyDescent="0.2">
      <c r="B128" s="109"/>
      <c r="C128" s="110"/>
      <c r="D128" s="110"/>
      <c r="E128" s="110"/>
      <c r="F128" s="110"/>
      <c r="G128" s="110"/>
      <c r="H128" s="110"/>
      <c r="I128" s="110"/>
      <c r="J128" s="110"/>
      <c r="K128" s="110"/>
      <c r="L128" s="110"/>
      <c r="M128" s="110"/>
      <c r="N128" s="110"/>
      <c r="O128" s="110"/>
      <c r="P128" s="110"/>
      <c r="Q128" s="110"/>
      <c r="R128" s="110"/>
      <c r="S128" s="110"/>
      <c r="T128" s="111"/>
      <c r="U128" s="110"/>
      <c r="V128" s="110"/>
      <c r="W128" s="422"/>
      <c r="X128" s="110"/>
      <c r="Y128" s="110"/>
      <c r="Z128" s="110"/>
      <c r="AA128" s="422"/>
      <c r="AB128" s="422"/>
      <c r="AC128" s="110"/>
      <c r="AD128" s="110"/>
      <c r="AE128" s="246"/>
      <c r="AF128" s="110"/>
      <c r="AG128" s="422"/>
      <c r="AH128" s="422"/>
      <c r="AI128" s="422"/>
      <c r="AJ128" s="422"/>
      <c r="AK128" s="246"/>
      <c r="AL128" s="110"/>
      <c r="AM128" s="110"/>
      <c r="AN128" s="110"/>
      <c r="AO128" s="111"/>
      <c r="AP128" s="110"/>
      <c r="AQ128" s="110"/>
      <c r="AR128" s="110"/>
      <c r="AS128" s="110"/>
      <c r="AT128" s="110"/>
      <c r="AU128" s="110"/>
      <c r="AV128" s="110"/>
    </row>
    <row r="129" spans="2:48" x14ac:dyDescent="0.2">
      <c r="B129" s="109"/>
      <c r="C129" s="110"/>
      <c r="D129" s="110"/>
      <c r="E129" s="110"/>
      <c r="F129" s="110"/>
      <c r="G129" s="110"/>
      <c r="H129" s="110"/>
      <c r="I129" s="110"/>
      <c r="J129" s="110"/>
      <c r="K129" s="110"/>
      <c r="L129" s="110"/>
      <c r="M129" s="110"/>
      <c r="N129" s="110"/>
      <c r="O129" s="110"/>
      <c r="P129" s="110"/>
      <c r="Q129" s="110"/>
      <c r="R129" s="110"/>
      <c r="S129" s="110"/>
      <c r="T129" s="111"/>
      <c r="U129" s="110"/>
      <c r="V129" s="110"/>
      <c r="W129" s="422"/>
      <c r="X129" s="110"/>
      <c r="Y129" s="110"/>
      <c r="Z129" s="110"/>
      <c r="AA129" s="422"/>
      <c r="AB129" s="422"/>
      <c r="AC129" s="110"/>
      <c r="AD129" s="110"/>
      <c r="AE129" s="246"/>
      <c r="AF129" s="110"/>
      <c r="AG129" s="422"/>
      <c r="AH129" s="422"/>
      <c r="AI129" s="422"/>
      <c r="AJ129" s="422"/>
      <c r="AK129" s="246"/>
      <c r="AL129" s="110"/>
      <c r="AM129" s="110"/>
      <c r="AN129" s="110"/>
      <c r="AO129" s="111"/>
      <c r="AP129" s="110"/>
      <c r="AQ129" s="110"/>
      <c r="AR129" s="110"/>
      <c r="AS129" s="110"/>
      <c r="AT129" s="110"/>
      <c r="AU129" s="110"/>
      <c r="AV129" s="110"/>
    </row>
    <row r="130" spans="2:48" x14ac:dyDescent="0.2">
      <c r="B130" s="109"/>
      <c r="C130" s="110"/>
      <c r="D130" s="110"/>
      <c r="E130" s="110"/>
      <c r="F130" s="110"/>
      <c r="G130" s="110"/>
      <c r="H130" s="110"/>
      <c r="I130" s="110"/>
      <c r="J130" s="110"/>
      <c r="K130" s="110"/>
      <c r="L130" s="110"/>
      <c r="M130" s="110"/>
      <c r="N130" s="110"/>
      <c r="O130" s="110"/>
      <c r="P130" s="110"/>
      <c r="Q130" s="110"/>
      <c r="R130" s="110"/>
      <c r="S130" s="110"/>
      <c r="T130" s="111"/>
      <c r="U130" s="110"/>
      <c r="V130" s="110"/>
      <c r="W130" s="422"/>
      <c r="X130" s="110"/>
      <c r="Y130" s="110"/>
      <c r="Z130" s="110"/>
      <c r="AA130" s="422"/>
      <c r="AB130" s="422"/>
      <c r="AC130" s="110"/>
      <c r="AD130" s="110"/>
      <c r="AE130" s="246"/>
      <c r="AF130" s="110"/>
      <c r="AG130" s="422"/>
      <c r="AH130" s="422"/>
      <c r="AI130" s="422"/>
      <c r="AJ130" s="422"/>
      <c r="AK130" s="246"/>
      <c r="AL130" s="110"/>
      <c r="AM130" s="110"/>
      <c r="AN130" s="110"/>
      <c r="AO130" s="111"/>
      <c r="AP130" s="110"/>
      <c r="AQ130" s="110"/>
      <c r="AR130" s="110"/>
      <c r="AS130" s="110"/>
      <c r="AT130" s="110"/>
      <c r="AU130" s="110"/>
      <c r="AV130" s="110"/>
    </row>
    <row r="131" spans="2:48" x14ac:dyDescent="0.2">
      <c r="B131" s="120"/>
      <c r="C131" s="110"/>
      <c r="D131" s="110"/>
      <c r="E131" s="110"/>
      <c r="F131" s="110"/>
      <c r="G131" s="110"/>
      <c r="H131" s="110"/>
      <c r="I131" s="110"/>
      <c r="J131" s="110"/>
      <c r="K131" s="110"/>
      <c r="L131" s="110"/>
      <c r="M131" s="110"/>
      <c r="N131" s="110"/>
      <c r="O131" s="110"/>
      <c r="P131" s="110"/>
      <c r="Q131" s="110"/>
      <c r="R131" s="110"/>
      <c r="S131" s="110"/>
      <c r="T131" s="111"/>
      <c r="U131" s="110"/>
      <c r="V131" s="110"/>
      <c r="W131" s="422"/>
      <c r="X131" s="110"/>
      <c r="Y131" s="110"/>
      <c r="Z131" s="110"/>
      <c r="AA131" s="422"/>
      <c r="AB131" s="422"/>
      <c r="AC131" s="110"/>
      <c r="AD131" s="110"/>
      <c r="AE131" s="246"/>
      <c r="AF131" s="110"/>
      <c r="AG131" s="422"/>
      <c r="AH131" s="422"/>
      <c r="AI131" s="422"/>
      <c r="AJ131" s="422"/>
      <c r="AK131" s="246"/>
      <c r="AL131" s="110"/>
      <c r="AM131" s="110"/>
      <c r="AN131" s="110"/>
      <c r="AO131" s="111"/>
      <c r="AP131" s="110"/>
      <c r="AQ131" s="110"/>
      <c r="AR131" s="110"/>
      <c r="AS131" s="110"/>
      <c r="AT131" s="110"/>
      <c r="AU131" s="110"/>
      <c r="AV131" s="110"/>
    </row>
    <row r="132" spans="2:48" x14ac:dyDescent="0.2">
      <c r="B132" s="109"/>
      <c r="C132" s="110"/>
      <c r="D132" s="110"/>
      <c r="E132" s="110"/>
      <c r="F132" s="110"/>
      <c r="G132" s="110"/>
      <c r="H132" s="110"/>
      <c r="I132" s="110"/>
      <c r="J132" s="110"/>
      <c r="K132" s="110"/>
      <c r="L132" s="110"/>
      <c r="M132" s="128"/>
      <c r="N132" s="128"/>
      <c r="O132" s="128"/>
      <c r="P132" s="128"/>
      <c r="Q132" s="110"/>
      <c r="R132" s="129"/>
      <c r="S132" s="129"/>
      <c r="T132" s="387"/>
      <c r="U132" s="129"/>
      <c r="V132" s="129"/>
      <c r="W132" s="427"/>
      <c r="X132" s="129"/>
      <c r="Y132" s="130"/>
      <c r="Z132" s="129"/>
      <c r="AA132" s="422"/>
      <c r="AB132" s="422"/>
      <c r="AC132" s="129"/>
      <c r="AD132" s="129"/>
      <c r="AE132" s="247"/>
      <c r="AF132" s="129"/>
      <c r="AG132" s="423"/>
      <c r="AH132" s="423"/>
      <c r="AI132" s="423"/>
      <c r="AJ132" s="423"/>
      <c r="AK132" s="247"/>
      <c r="AL132" s="129"/>
      <c r="AM132" s="129"/>
      <c r="AN132" s="110"/>
      <c r="AO132" s="131"/>
      <c r="AP132" s="132"/>
      <c r="AQ132" s="132"/>
      <c r="AR132" s="132"/>
      <c r="AS132" s="132"/>
      <c r="AT132" s="132"/>
      <c r="AU132" s="132"/>
      <c r="AV132" s="132"/>
    </row>
    <row r="133" spans="2:48" x14ac:dyDescent="0.2">
      <c r="B133" s="109"/>
      <c r="C133" s="110"/>
      <c r="D133" s="110"/>
      <c r="E133" s="110"/>
      <c r="F133" s="110"/>
      <c r="G133" s="110"/>
      <c r="H133" s="110"/>
      <c r="I133" s="110"/>
      <c r="J133" s="110"/>
      <c r="K133" s="110"/>
      <c r="L133" s="110"/>
      <c r="M133" s="128"/>
      <c r="N133" s="128"/>
      <c r="O133" s="128"/>
      <c r="P133" s="128"/>
      <c r="Q133" s="110"/>
      <c r="R133" s="129"/>
      <c r="S133" s="129"/>
      <c r="T133" s="387"/>
      <c r="U133" s="129"/>
      <c r="V133" s="129"/>
      <c r="W133" s="427"/>
      <c r="X133" s="129"/>
      <c r="Y133" s="130"/>
      <c r="Z133" s="129"/>
      <c r="AA133" s="422"/>
      <c r="AB133" s="422"/>
      <c r="AC133" s="129"/>
      <c r="AD133" s="129"/>
      <c r="AE133" s="247"/>
      <c r="AF133" s="129"/>
      <c r="AG133" s="423"/>
      <c r="AH133" s="423"/>
      <c r="AI133" s="423"/>
      <c r="AJ133" s="423"/>
      <c r="AK133" s="247"/>
      <c r="AL133" s="129"/>
      <c r="AM133" s="129"/>
      <c r="AN133" s="110"/>
      <c r="AO133" s="131"/>
      <c r="AP133" s="132"/>
      <c r="AQ133" s="132"/>
      <c r="AR133" s="132"/>
      <c r="AS133" s="132"/>
      <c r="AT133" s="132"/>
      <c r="AU133" s="132"/>
      <c r="AV133" s="132"/>
    </row>
    <row r="134" spans="2:48" x14ac:dyDescent="0.2">
      <c r="B134" s="109"/>
      <c r="C134" s="110"/>
      <c r="D134" s="110"/>
      <c r="E134" s="110"/>
      <c r="F134" s="110"/>
      <c r="G134" s="110"/>
      <c r="H134" s="110"/>
      <c r="I134" s="110"/>
      <c r="J134" s="110"/>
      <c r="K134" s="110"/>
      <c r="L134" s="110"/>
      <c r="M134" s="128"/>
      <c r="N134" s="128"/>
      <c r="O134" s="128"/>
      <c r="P134" s="128"/>
      <c r="Q134" s="110"/>
      <c r="R134" s="129"/>
      <c r="S134" s="129"/>
      <c r="T134" s="387"/>
      <c r="U134" s="129"/>
      <c r="V134" s="129"/>
      <c r="W134" s="427"/>
      <c r="X134" s="129"/>
      <c r="Y134" s="130"/>
      <c r="Z134" s="129"/>
      <c r="AA134" s="422"/>
      <c r="AB134" s="422"/>
      <c r="AC134" s="129"/>
      <c r="AD134" s="129"/>
      <c r="AE134" s="247"/>
      <c r="AF134" s="129"/>
      <c r="AG134" s="423"/>
      <c r="AH134" s="423"/>
      <c r="AI134" s="423"/>
      <c r="AJ134" s="423"/>
      <c r="AK134" s="247"/>
      <c r="AL134" s="129"/>
      <c r="AM134" s="129"/>
      <c r="AN134" s="110"/>
      <c r="AO134" s="131"/>
      <c r="AP134" s="132"/>
      <c r="AQ134" s="132"/>
      <c r="AR134" s="132"/>
      <c r="AS134" s="132"/>
      <c r="AT134" s="132"/>
      <c r="AU134" s="132"/>
      <c r="AV134" s="132"/>
    </row>
    <row r="135" spans="2:48" x14ac:dyDescent="0.2">
      <c r="B135" s="109"/>
      <c r="C135" s="110"/>
      <c r="D135" s="110"/>
      <c r="E135" s="110"/>
      <c r="F135" s="110"/>
      <c r="G135" s="110"/>
      <c r="H135" s="110"/>
      <c r="I135" s="110"/>
      <c r="J135" s="110"/>
      <c r="K135" s="110"/>
      <c r="L135" s="110"/>
      <c r="M135" s="128"/>
      <c r="N135" s="128"/>
      <c r="O135" s="128"/>
      <c r="P135" s="128"/>
      <c r="Q135" s="110"/>
      <c r="R135" s="129"/>
      <c r="S135" s="129"/>
      <c r="T135" s="387"/>
      <c r="U135" s="129"/>
      <c r="V135" s="129"/>
      <c r="W135" s="427"/>
      <c r="X135" s="129"/>
      <c r="Y135" s="130"/>
      <c r="Z135" s="129"/>
      <c r="AA135" s="422"/>
      <c r="AB135" s="422"/>
      <c r="AC135" s="129"/>
      <c r="AD135" s="129"/>
      <c r="AE135" s="247"/>
      <c r="AF135" s="129"/>
      <c r="AG135" s="423"/>
      <c r="AH135" s="423"/>
      <c r="AI135" s="423"/>
      <c r="AJ135" s="423"/>
      <c r="AK135" s="247"/>
      <c r="AL135" s="129"/>
      <c r="AM135" s="129"/>
      <c r="AN135" s="110"/>
      <c r="AO135" s="131"/>
      <c r="AP135" s="132"/>
      <c r="AQ135" s="132"/>
      <c r="AR135" s="132"/>
      <c r="AS135" s="132"/>
      <c r="AT135" s="132"/>
      <c r="AU135" s="132"/>
      <c r="AV135" s="132"/>
    </row>
    <row r="136" spans="2:48" x14ac:dyDescent="0.2">
      <c r="B136" s="109"/>
      <c r="C136" s="110"/>
      <c r="D136" s="110"/>
      <c r="E136" s="110"/>
      <c r="F136" s="110"/>
      <c r="G136" s="110"/>
      <c r="H136" s="110"/>
      <c r="I136" s="110"/>
      <c r="J136" s="110"/>
      <c r="K136" s="110"/>
      <c r="L136" s="110"/>
      <c r="M136" s="128"/>
      <c r="N136" s="128"/>
      <c r="O136" s="128"/>
      <c r="P136" s="128"/>
      <c r="Q136" s="110"/>
      <c r="R136" s="129"/>
      <c r="S136" s="129"/>
      <c r="T136" s="387"/>
      <c r="U136" s="129"/>
      <c r="V136" s="129"/>
      <c r="W136" s="427"/>
      <c r="X136" s="129"/>
      <c r="Y136" s="130"/>
      <c r="Z136" s="129"/>
      <c r="AA136" s="422"/>
      <c r="AB136" s="422"/>
      <c r="AC136" s="129"/>
      <c r="AD136" s="129"/>
      <c r="AE136" s="247"/>
      <c r="AF136" s="129"/>
      <c r="AG136" s="423"/>
      <c r="AH136" s="423"/>
      <c r="AI136" s="423"/>
      <c r="AJ136" s="423"/>
      <c r="AK136" s="247"/>
      <c r="AL136" s="129"/>
      <c r="AM136" s="129"/>
      <c r="AN136" s="110"/>
      <c r="AO136" s="131"/>
      <c r="AP136" s="132"/>
      <c r="AQ136" s="132"/>
      <c r="AR136" s="132"/>
      <c r="AS136" s="132"/>
      <c r="AT136" s="132"/>
      <c r="AU136" s="132"/>
      <c r="AV136" s="132"/>
    </row>
    <row r="137" spans="2:48" x14ac:dyDescent="0.2">
      <c r="B137" s="109"/>
      <c r="C137" s="110"/>
      <c r="D137" s="110"/>
      <c r="E137" s="110"/>
      <c r="F137" s="110"/>
      <c r="G137" s="110"/>
      <c r="H137" s="110"/>
      <c r="I137" s="110"/>
      <c r="J137" s="110"/>
      <c r="K137" s="110"/>
      <c r="L137" s="110"/>
      <c r="M137" s="128"/>
      <c r="N137" s="128"/>
      <c r="O137" s="128"/>
      <c r="P137" s="128"/>
      <c r="Q137" s="110"/>
      <c r="R137" s="129"/>
      <c r="S137" s="129"/>
      <c r="T137" s="387"/>
      <c r="U137" s="129"/>
      <c r="V137" s="129"/>
      <c r="W137" s="427"/>
      <c r="X137" s="129"/>
      <c r="Y137" s="130"/>
      <c r="Z137" s="129"/>
      <c r="AA137" s="422"/>
      <c r="AB137" s="422"/>
      <c r="AC137" s="129"/>
      <c r="AD137" s="129"/>
      <c r="AE137" s="247"/>
      <c r="AF137" s="129"/>
      <c r="AG137" s="423"/>
      <c r="AH137" s="423"/>
      <c r="AI137" s="423"/>
      <c r="AJ137" s="423"/>
      <c r="AK137" s="247"/>
      <c r="AL137" s="129"/>
      <c r="AM137" s="129"/>
      <c r="AN137" s="110"/>
      <c r="AO137" s="131"/>
      <c r="AP137" s="132"/>
      <c r="AQ137" s="132"/>
      <c r="AR137" s="132"/>
      <c r="AS137" s="132"/>
      <c r="AT137" s="132"/>
      <c r="AU137" s="132"/>
      <c r="AV137" s="132"/>
    </row>
    <row r="138" spans="2:48" x14ac:dyDescent="0.2">
      <c r="B138" s="109"/>
      <c r="C138" s="110"/>
      <c r="D138" s="110"/>
      <c r="E138" s="110"/>
      <c r="F138" s="110"/>
      <c r="G138" s="110"/>
      <c r="H138" s="110"/>
      <c r="I138" s="110"/>
      <c r="J138" s="110"/>
      <c r="K138" s="110"/>
      <c r="L138" s="110"/>
      <c r="M138" s="128"/>
      <c r="N138" s="128"/>
      <c r="O138" s="128"/>
      <c r="P138" s="128"/>
      <c r="Q138" s="110"/>
      <c r="R138" s="129"/>
      <c r="S138" s="129"/>
      <c r="T138" s="387"/>
      <c r="U138" s="129"/>
      <c r="V138" s="129"/>
      <c r="W138" s="427"/>
      <c r="X138" s="129"/>
      <c r="Y138" s="130"/>
      <c r="Z138" s="129"/>
      <c r="AA138" s="422"/>
      <c r="AB138" s="422"/>
      <c r="AC138" s="129"/>
      <c r="AD138" s="129"/>
      <c r="AE138" s="247"/>
      <c r="AF138" s="129"/>
      <c r="AG138" s="423"/>
      <c r="AH138" s="423"/>
      <c r="AI138" s="423"/>
      <c r="AJ138" s="423"/>
      <c r="AK138" s="247"/>
      <c r="AL138" s="129"/>
      <c r="AM138" s="129"/>
      <c r="AN138" s="110"/>
      <c r="AO138" s="131"/>
      <c r="AP138" s="132"/>
      <c r="AQ138" s="132"/>
      <c r="AR138" s="132"/>
      <c r="AS138" s="132"/>
      <c r="AT138" s="132"/>
      <c r="AU138" s="132"/>
      <c r="AV138" s="132"/>
    </row>
    <row r="139" spans="2:48" x14ac:dyDescent="0.2">
      <c r="B139" s="109"/>
      <c r="C139" s="110"/>
      <c r="D139" s="110"/>
      <c r="E139" s="110"/>
      <c r="F139" s="110"/>
      <c r="G139" s="110"/>
      <c r="H139" s="110"/>
      <c r="I139" s="110"/>
      <c r="J139" s="110"/>
      <c r="K139" s="110"/>
      <c r="L139" s="110"/>
      <c r="M139" s="128"/>
      <c r="N139" s="128"/>
      <c r="O139" s="128"/>
      <c r="P139" s="128"/>
      <c r="Q139" s="110"/>
      <c r="R139" s="129"/>
      <c r="S139" s="129"/>
      <c r="T139" s="387"/>
      <c r="U139" s="129"/>
      <c r="V139" s="129"/>
      <c r="W139" s="427"/>
      <c r="X139" s="129"/>
      <c r="Y139" s="130"/>
      <c r="Z139" s="129"/>
      <c r="AA139" s="422"/>
      <c r="AB139" s="422"/>
      <c r="AC139" s="129"/>
      <c r="AD139" s="129"/>
      <c r="AE139" s="247"/>
      <c r="AF139" s="129"/>
      <c r="AG139" s="423"/>
      <c r="AH139" s="423"/>
      <c r="AI139" s="423"/>
      <c r="AJ139" s="423"/>
      <c r="AK139" s="247"/>
      <c r="AL139" s="129"/>
      <c r="AM139" s="129"/>
      <c r="AN139" s="110"/>
      <c r="AO139" s="131"/>
      <c r="AP139" s="132"/>
      <c r="AQ139" s="132"/>
      <c r="AR139" s="132"/>
      <c r="AS139" s="132"/>
      <c r="AT139" s="132"/>
      <c r="AU139" s="132"/>
      <c r="AV139" s="132"/>
    </row>
    <row r="140" spans="2:48" x14ac:dyDescent="0.2">
      <c r="B140" s="109"/>
      <c r="C140" s="110"/>
      <c r="D140" s="110"/>
      <c r="E140" s="110"/>
      <c r="F140" s="110"/>
      <c r="G140" s="110"/>
      <c r="H140" s="110"/>
      <c r="I140" s="110"/>
      <c r="J140" s="110"/>
      <c r="K140" s="110"/>
      <c r="L140" s="110"/>
      <c r="M140" s="128"/>
      <c r="N140" s="128"/>
      <c r="O140" s="128"/>
      <c r="P140" s="128"/>
      <c r="Q140" s="110"/>
      <c r="R140" s="129"/>
      <c r="S140" s="129"/>
      <c r="T140" s="387"/>
      <c r="U140" s="129"/>
      <c r="V140" s="129"/>
      <c r="W140" s="427"/>
      <c r="X140" s="129"/>
      <c r="Y140" s="130"/>
      <c r="Z140" s="129"/>
      <c r="AA140" s="422"/>
      <c r="AB140" s="422"/>
      <c r="AC140" s="129"/>
      <c r="AD140" s="129"/>
      <c r="AE140" s="247"/>
      <c r="AF140" s="129"/>
      <c r="AG140" s="423"/>
      <c r="AH140" s="423"/>
      <c r="AI140" s="423"/>
      <c r="AJ140" s="423"/>
      <c r="AK140" s="247"/>
      <c r="AL140" s="129"/>
      <c r="AM140" s="129"/>
      <c r="AN140" s="110"/>
      <c r="AO140" s="131"/>
      <c r="AP140" s="132"/>
      <c r="AQ140" s="132"/>
      <c r="AR140" s="132"/>
      <c r="AS140" s="132"/>
      <c r="AT140" s="132"/>
      <c r="AU140" s="132"/>
      <c r="AV140" s="132"/>
    </row>
    <row r="141" spans="2:48" x14ac:dyDescent="0.2">
      <c r="B141" s="109"/>
      <c r="C141" s="110"/>
      <c r="D141" s="110"/>
      <c r="E141" s="110"/>
      <c r="F141" s="110"/>
      <c r="G141" s="110"/>
      <c r="H141" s="110"/>
      <c r="I141" s="110"/>
      <c r="J141" s="110"/>
      <c r="K141" s="110"/>
      <c r="L141" s="110"/>
      <c r="M141" s="128"/>
      <c r="N141" s="128"/>
      <c r="O141" s="128"/>
      <c r="P141" s="128"/>
      <c r="Q141" s="110"/>
      <c r="R141" s="129"/>
      <c r="S141" s="129"/>
      <c r="T141" s="387"/>
      <c r="U141" s="129"/>
      <c r="V141" s="129"/>
      <c r="W141" s="427"/>
      <c r="X141" s="129"/>
      <c r="Y141" s="130"/>
      <c r="Z141" s="129"/>
      <c r="AA141" s="422"/>
      <c r="AB141" s="422"/>
      <c r="AC141" s="129"/>
      <c r="AD141" s="129"/>
      <c r="AE141" s="247"/>
      <c r="AF141" s="129"/>
      <c r="AG141" s="423"/>
      <c r="AH141" s="423"/>
      <c r="AI141" s="423"/>
      <c r="AJ141" s="423"/>
      <c r="AK141" s="247"/>
      <c r="AL141" s="129"/>
      <c r="AM141" s="129"/>
      <c r="AN141" s="110"/>
      <c r="AO141" s="131"/>
      <c r="AP141" s="132"/>
      <c r="AQ141" s="132"/>
      <c r="AR141" s="132"/>
      <c r="AS141" s="132"/>
      <c r="AT141" s="132"/>
      <c r="AU141" s="132"/>
      <c r="AV141" s="132"/>
    </row>
    <row r="142" spans="2:48" x14ac:dyDescent="0.2">
      <c r="B142" s="109"/>
      <c r="C142" s="110"/>
      <c r="D142" s="110"/>
      <c r="E142" s="110"/>
      <c r="F142" s="110"/>
      <c r="G142" s="110"/>
      <c r="H142" s="110"/>
      <c r="I142" s="110"/>
      <c r="J142" s="110"/>
      <c r="K142" s="110"/>
      <c r="L142" s="110"/>
      <c r="M142" s="128"/>
      <c r="N142" s="128"/>
      <c r="O142" s="128"/>
      <c r="P142" s="128"/>
      <c r="Q142" s="110"/>
      <c r="R142" s="129"/>
      <c r="S142" s="129"/>
      <c r="T142" s="387"/>
      <c r="U142" s="129"/>
      <c r="V142" s="129"/>
      <c r="W142" s="427"/>
      <c r="X142" s="129"/>
      <c r="Y142" s="130"/>
      <c r="Z142" s="129"/>
      <c r="AA142" s="422"/>
      <c r="AB142" s="422"/>
      <c r="AC142" s="129"/>
      <c r="AD142" s="129"/>
      <c r="AE142" s="247"/>
      <c r="AF142" s="129"/>
      <c r="AG142" s="423"/>
      <c r="AH142" s="423"/>
      <c r="AI142" s="423"/>
      <c r="AJ142" s="423"/>
      <c r="AK142" s="247"/>
      <c r="AL142" s="129"/>
      <c r="AM142" s="129"/>
      <c r="AN142" s="110"/>
      <c r="AO142" s="131"/>
      <c r="AP142" s="132"/>
      <c r="AQ142" s="132"/>
      <c r="AR142" s="132"/>
      <c r="AS142" s="132"/>
      <c r="AT142" s="132"/>
      <c r="AU142" s="132"/>
      <c r="AV142" s="132"/>
    </row>
    <row r="143" spans="2:48" x14ac:dyDescent="0.2">
      <c r="B143" s="109"/>
      <c r="C143" s="110"/>
      <c r="D143" s="110"/>
      <c r="E143" s="110"/>
      <c r="F143" s="110"/>
      <c r="G143" s="110"/>
      <c r="H143" s="110"/>
      <c r="I143" s="110"/>
      <c r="J143" s="110"/>
      <c r="K143" s="110"/>
      <c r="L143" s="110"/>
      <c r="M143" s="128"/>
      <c r="N143" s="128"/>
      <c r="O143" s="128"/>
      <c r="P143" s="128"/>
      <c r="Q143" s="110"/>
      <c r="R143" s="129"/>
      <c r="S143" s="129"/>
      <c r="T143" s="387"/>
      <c r="U143" s="129"/>
      <c r="V143" s="129"/>
      <c r="W143" s="427"/>
      <c r="X143" s="129"/>
      <c r="Y143" s="130"/>
      <c r="Z143" s="129"/>
      <c r="AA143" s="422"/>
      <c r="AB143" s="422"/>
      <c r="AC143" s="129"/>
      <c r="AD143" s="129"/>
      <c r="AE143" s="247"/>
      <c r="AF143" s="129"/>
      <c r="AG143" s="423"/>
      <c r="AH143" s="423"/>
      <c r="AI143" s="423"/>
      <c r="AJ143" s="423"/>
      <c r="AK143" s="247"/>
      <c r="AL143" s="129"/>
      <c r="AM143" s="129"/>
      <c r="AN143" s="110"/>
      <c r="AO143" s="131"/>
      <c r="AP143" s="132"/>
      <c r="AQ143" s="132"/>
      <c r="AR143" s="132"/>
      <c r="AS143" s="132"/>
      <c r="AT143" s="132"/>
      <c r="AU143" s="110"/>
      <c r="AV143" s="110"/>
    </row>
    <row r="144" spans="2:48" x14ac:dyDescent="0.2">
      <c r="B144" s="120"/>
      <c r="C144" s="128"/>
      <c r="D144" s="128"/>
      <c r="E144" s="128"/>
      <c r="F144" s="128"/>
      <c r="G144" s="128"/>
      <c r="H144" s="128"/>
      <c r="I144" s="128"/>
      <c r="J144" s="128"/>
      <c r="K144" s="128"/>
      <c r="L144" s="128"/>
      <c r="M144" s="128"/>
      <c r="N144" s="128"/>
      <c r="O144" s="128"/>
      <c r="P144" s="128"/>
      <c r="Q144" s="110"/>
      <c r="R144" s="128"/>
      <c r="S144" s="128"/>
      <c r="T144" s="135"/>
      <c r="U144" s="128"/>
      <c r="V144" s="128"/>
      <c r="W144" s="427"/>
      <c r="X144" s="128"/>
      <c r="Y144" s="128"/>
      <c r="Z144" s="128"/>
      <c r="AA144" s="426"/>
      <c r="AB144" s="426"/>
      <c r="AC144" s="128"/>
      <c r="AD144" s="128"/>
      <c r="AE144" s="248"/>
      <c r="AF144" s="128"/>
      <c r="AG144" s="426"/>
      <c r="AH144" s="426"/>
      <c r="AI144" s="426"/>
      <c r="AJ144" s="426"/>
      <c r="AK144" s="248"/>
      <c r="AL144" s="128"/>
      <c r="AM144" s="128"/>
      <c r="AN144" s="110"/>
      <c r="AO144" s="131"/>
      <c r="AP144" s="132"/>
      <c r="AQ144" s="132"/>
      <c r="AR144" s="132"/>
      <c r="AS144" s="132"/>
      <c r="AT144" s="132"/>
      <c r="AU144" s="132"/>
      <c r="AV144" s="132"/>
    </row>
    <row r="145" spans="2:48" x14ac:dyDescent="0.2">
      <c r="B145" s="120"/>
      <c r="C145" s="110"/>
      <c r="D145" s="110"/>
      <c r="E145" s="110"/>
      <c r="F145" s="110"/>
      <c r="G145" s="110"/>
      <c r="H145" s="110"/>
      <c r="I145" s="110"/>
      <c r="J145" s="110"/>
      <c r="K145" s="110"/>
      <c r="L145" s="110"/>
      <c r="M145" s="110"/>
      <c r="N145" s="110"/>
      <c r="O145" s="110"/>
      <c r="P145" s="110"/>
      <c r="Q145" s="110"/>
      <c r="R145" s="110"/>
      <c r="S145" s="110"/>
      <c r="T145" s="111"/>
      <c r="U145" s="110"/>
      <c r="V145" s="110"/>
      <c r="W145" s="427"/>
      <c r="X145" s="110"/>
      <c r="Y145" s="110"/>
      <c r="Z145" s="110"/>
      <c r="AA145" s="422"/>
      <c r="AB145" s="422"/>
      <c r="AC145" s="110"/>
      <c r="AD145" s="110"/>
      <c r="AE145" s="246"/>
      <c r="AF145" s="110"/>
      <c r="AG145" s="422"/>
      <c r="AH145" s="422"/>
      <c r="AI145" s="422"/>
      <c r="AJ145" s="422"/>
      <c r="AK145" s="246"/>
      <c r="AL145" s="110"/>
      <c r="AM145" s="110"/>
      <c r="AN145" s="110"/>
      <c r="AO145" s="111"/>
      <c r="AP145" s="110"/>
      <c r="AQ145" s="110"/>
      <c r="AR145" s="110"/>
      <c r="AS145" s="110"/>
      <c r="AT145" s="110"/>
      <c r="AU145" s="110"/>
      <c r="AV145" s="110"/>
    </row>
    <row r="146" spans="2:48" x14ac:dyDescent="0.2">
      <c r="B146" s="120"/>
      <c r="C146" s="128"/>
      <c r="D146" s="128"/>
      <c r="E146" s="128"/>
      <c r="F146" s="128"/>
      <c r="G146" s="128"/>
      <c r="H146" s="128"/>
      <c r="I146" s="128"/>
      <c r="J146" s="128"/>
      <c r="K146" s="128"/>
      <c r="L146" s="128"/>
      <c r="M146" s="128"/>
      <c r="N146" s="128"/>
      <c r="O146" s="128"/>
      <c r="P146" s="128"/>
      <c r="Q146" s="110"/>
      <c r="R146" s="129"/>
      <c r="S146" s="129"/>
      <c r="T146" s="387"/>
      <c r="U146" s="129"/>
      <c r="V146" s="129"/>
      <c r="W146" s="427"/>
      <c r="X146" s="129"/>
      <c r="Y146" s="129"/>
      <c r="Z146" s="129"/>
      <c r="AA146" s="423"/>
      <c r="AB146" s="423"/>
      <c r="AC146" s="129"/>
      <c r="AD146" s="129"/>
      <c r="AE146" s="247"/>
      <c r="AF146" s="129"/>
      <c r="AG146" s="422"/>
      <c r="AH146" s="423"/>
      <c r="AI146" s="423"/>
      <c r="AJ146" s="423"/>
      <c r="AK146" s="247"/>
      <c r="AL146" s="129"/>
      <c r="AM146" s="129"/>
      <c r="AN146" s="129"/>
      <c r="AO146" s="131"/>
      <c r="AP146" s="132"/>
      <c r="AQ146" s="132"/>
      <c r="AR146" s="132"/>
      <c r="AS146" s="132"/>
      <c r="AT146" s="132"/>
      <c r="AU146" s="132"/>
      <c r="AV146" s="132"/>
    </row>
    <row r="147" spans="2:48" x14ac:dyDescent="0.2">
      <c r="B147" s="109"/>
      <c r="C147" s="110"/>
      <c r="D147" s="110"/>
      <c r="E147" s="110"/>
      <c r="F147" s="110"/>
      <c r="G147" s="110"/>
      <c r="H147" s="110"/>
      <c r="I147" s="110"/>
      <c r="J147" s="110"/>
      <c r="K147" s="110"/>
      <c r="L147" s="110"/>
      <c r="M147" s="110"/>
      <c r="N147" s="110"/>
      <c r="O147" s="110"/>
      <c r="P147" s="110"/>
      <c r="Q147" s="110"/>
      <c r="R147" s="110"/>
      <c r="S147" s="110"/>
      <c r="T147" s="111"/>
      <c r="U147" s="110"/>
      <c r="V147" s="110"/>
      <c r="W147" s="422"/>
      <c r="X147" s="110"/>
      <c r="Y147" s="110"/>
      <c r="Z147" s="110"/>
      <c r="AA147" s="422"/>
      <c r="AB147" s="422"/>
      <c r="AC147" s="110"/>
      <c r="AD147" s="110"/>
      <c r="AE147" s="246"/>
      <c r="AF147" s="110"/>
      <c r="AG147" s="422"/>
      <c r="AH147" s="422"/>
      <c r="AI147" s="422"/>
      <c r="AJ147" s="422"/>
      <c r="AK147" s="246"/>
      <c r="AL147" s="110"/>
      <c r="AM147" s="110"/>
      <c r="AN147" s="110"/>
      <c r="AO147" s="111"/>
      <c r="AP147" s="110"/>
      <c r="AQ147" s="110"/>
      <c r="AR147" s="110"/>
      <c r="AS147" s="110"/>
      <c r="AT147" s="110"/>
      <c r="AU147" s="110"/>
      <c r="AV147" s="110"/>
    </row>
    <row r="148" spans="2:48" x14ac:dyDescent="0.2">
      <c r="B148" s="109"/>
      <c r="C148" s="110"/>
      <c r="D148" s="110"/>
      <c r="E148" s="110"/>
      <c r="F148" s="110"/>
      <c r="G148" s="110"/>
      <c r="H148" s="110"/>
      <c r="I148" s="110"/>
      <c r="J148" s="110"/>
      <c r="K148" s="110"/>
      <c r="L148" s="110"/>
      <c r="M148" s="110"/>
      <c r="N148" s="110"/>
      <c r="O148" s="110"/>
      <c r="P148" s="110"/>
      <c r="Q148" s="110"/>
      <c r="R148" s="110"/>
      <c r="S148" s="110"/>
      <c r="T148" s="111"/>
      <c r="U148" s="110"/>
      <c r="V148" s="110"/>
      <c r="W148" s="422"/>
      <c r="X148" s="110"/>
      <c r="Y148" s="110"/>
      <c r="Z148" s="110"/>
      <c r="AA148" s="422"/>
      <c r="AB148" s="422"/>
      <c r="AC148" s="110"/>
      <c r="AD148" s="110"/>
      <c r="AE148" s="246"/>
      <c r="AF148" s="110"/>
      <c r="AG148" s="422"/>
      <c r="AH148" s="422"/>
      <c r="AI148" s="422"/>
      <c r="AJ148" s="422"/>
      <c r="AK148" s="246"/>
      <c r="AL148" s="110"/>
      <c r="AM148" s="110"/>
      <c r="AN148" s="110"/>
      <c r="AO148" s="111"/>
      <c r="AP148" s="110"/>
      <c r="AQ148" s="110"/>
      <c r="AR148" s="110"/>
      <c r="AS148" s="110"/>
      <c r="AT148" s="110"/>
      <c r="AU148" s="110"/>
      <c r="AV148" s="110"/>
    </row>
    <row r="149" spans="2:48" x14ac:dyDescent="0.2">
      <c r="B149" s="109"/>
      <c r="C149" s="110"/>
      <c r="D149" s="110"/>
      <c r="E149" s="110"/>
      <c r="F149" s="110"/>
      <c r="G149" s="110"/>
      <c r="H149" s="110"/>
      <c r="I149" s="110"/>
      <c r="J149" s="110"/>
      <c r="K149" s="110"/>
      <c r="L149" s="110"/>
      <c r="M149" s="110"/>
      <c r="N149" s="110"/>
      <c r="O149" s="110"/>
      <c r="P149" s="110"/>
      <c r="Q149" s="110"/>
      <c r="R149" s="110"/>
      <c r="S149" s="110"/>
      <c r="T149" s="111"/>
      <c r="U149" s="110"/>
      <c r="V149" s="110"/>
      <c r="W149" s="422"/>
      <c r="X149" s="110"/>
      <c r="Y149" s="110"/>
      <c r="Z149" s="110"/>
      <c r="AA149" s="422"/>
      <c r="AB149" s="422"/>
      <c r="AC149" s="110"/>
      <c r="AD149" s="110"/>
      <c r="AE149" s="246"/>
      <c r="AF149" s="110"/>
      <c r="AG149" s="422"/>
      <c r="AH149" s="422"/>
      <c r="AI149" s="422"/>
      <c r="AJ149" s="422"/>
      <c r="AK149" s="246"/>
      <c r="AL149" s="110"/>
      <c r="AM149" s="110"/>
      <c r="AN149" s="110"/>
      <c r="AO149" s="111"/>
      <c r="AP149" s="110"/>
      <c r="AQ149" s="110"/>
      <c r="AR149" s="110"/>
      <c r="AS149" s="110"/>
      <c r="AT149" s="110"/>
      <c r="AU149" s="110"/>
      <c r="AV149" s="110"/>
    </row>
    <row r="150" spans="2:48" x14ac:dyDescent="0.2">
      <c r="B150" s="120"/>
      <c r="C150" s="110"/>
      <c r="D150" s="110"/>
      <c r="E150" s="110"/>
      <c r="F150" s="110"/>
      <c r="G150" s="110"/>
      <c r="H150" s="110"/>
      <c r="I150" s="110"/>
      <c r="J150" s="110"/>
      <c r="K150" s="110"/>
      <c r="L150" s="110"/>
      <c r="M150" s="110"/>
      <c r="N150" s="110"/>
      <c r="O150" s="110"/>
      <c r="P150" s="110"/>
      <c r="Q150" s="110"/>
      <c r="R150" s="110"/>
      <c r="S150" s="110"/>
      <c r="T150" s="111"/>
      <c r="U150" s="110"/>
      <c r="V150" s="110"/>
      <c r="W150" s="422"/>
      <c r="X150" s="110"/>
      <c r="Y150" s="110"/>
      <c r="Z150" s="110"/>
      <c r="AA150" s="422"/>
      <c r="AB150" s="422"/>
      <c r="AC150" s="110"/>
      <c r="AD150" s="110"/>
      <c r="AE150" s="246"/>
      <c r="AF150" s="110"/>
      <c r="AG150" s="422"/>
      <c r="AH150" s="422"/>
      <c r="AI150" s="422"/>
      <c r="AJ150" s="422"/>
      <c r="AK150" s="246"/>
      <c r="AL150" s="110"/>
      <c r="AM150" s="110"/>
      <c r="AN150" s="110"/>
      <c r="AO150" s="111"/>
      <c r="AP150" s="110"/>
      <c r="AQ150" s="110"/>
      <c r="AR150" s="110"/>
      <c r="AS150" s="110"/>
      <c r="AT150" s="110"/>
      <c r="AU150" s="110"/>
      <c r="AV150" s="110"/>
    </row>
    <row r="151" spans="2:48" x14ac:dyDescent="0.2">
      <c r="B151" s="109"/>
      <c r="C151" s="129"/>
      <c r="D151" s="129"/>
      <c r="E151" s="129"/>
      <c r="F151" s="129"/>
      <c r="G151" s="129"/>
      <c r="H151" s="129"/>
      <c r="I151" s="129"/>
      <c r="J151" s="129"/>
      <c r="K151" s="129"/>
      <c r="L151" s="129"/>
      <c r="M151" s="129"/>
      <c r="N151" s="129"/>
      <c r="O151" s="129"/>
      <c r="P151" s="129"/>
      <c r="Q151" s="129"/>
      <c r="R151" s="129"/>
      <c r="S151" s="129"/>
      <c r="T151" s="387"/>
      <c r="U151" s="129"/>
      <c r="V151" s="129"/>
      <c r="W151" s="423"/>
      <c r="X151" s="129"/>
      <c r="Y151" s="130"/>
      <c r="Z151" s="129"/>
      <c r="AA151" s="423"/>
      <c r="AB151" s="423"/>
      <c r="AC151" s="129"/>
      <c r="AD151" s="129"/>
      <c r="AE151" s="247"/>
      <c r="AF151" s="129"/>
      <c r="AG151" s="422"/>
      <c r="AH151" s="423"/>
      <c r="AI151" s="423"/>
      <c r="AJ151" s="422"/>
      <c r="AK151" s="246"/>
      <c r="AL151" s="129"/>
      <c r="AM151" s="129"/>
      <c r="AN151" s="110"/>
      <c r="AO151" s="131"/>
      <c r="AP151" s="132"/>
      <c r="AQ151" s="132"/>
      <c r="AR151" s="132"/>
      <c r="AS151" s="132"/>
      <c r="AT151" s="132"/>
      <c r="AU151" s="132"/>
      <c r="AV151" s="132"/>
    </row>
    <row r="152" spans="2:48" x14ac:dyDescent="0.2">
      <c r="B152" s="109"/>
      <c r="C152" s="129"/>
      <c r="D152" s="129"/>
      <c r="E152" s="129"/>
      <c r="F152" s="129"/>
      <c r="G152" s="129"/>
      <c r="H152" s="129"/>
      <c r="I152" s="129"/>
      <c r="J152" s="129"/>
      <c r="K152" s="129"/>
      <c r="L152" s="129"/>
      <c r="M152" s="129"/>
      <c r="N152" s="129"/>
      <c r="O152" s="129"/>
      <c r="P152" s="129"/>
      <c r="Q152" s="129"/>
      <c r="R152" s="129"/>
      <c r="S152" s="129"/>
      <c r="T152" s="387"/>
      <c r="U152" s="129"/>
      <c r="V152" s="129"/>
      <c r="W152" s="423"/>
      <c r="X152" s="129"/>
      <c r="Y152" s="130"/>
      <c r="Z152" s="129"/>
      <c r="AA152" s="423"/>
      <c r="AB152" s="423"/>
      <c r="AC152" s="129"/>
      <c r="AD152" s="129"/>
      <c r="AE152" s="247"/>
      <c r="AF152" s="129"/>
      <c r="AG152" s="422"/>
      <c r="AH152" s="423"/>
      <c r="AI152" s="423"/>
      <c r="AJ152" s="422"/>
      <c r="AK152" s="246"/>
      <c r="AL152" s="129"/>
      <c r="AM152" s="129"/>
      <c r="AN152" s="110"/>
      <c r="AO152" s="131"/>
      <c r="AP152" s="132"/>
      <c r="AQ152" s="132"/>
      <c r="AR152" s="132"/>
      <c r="AS152" s="132"/>
      <c r="AT152" s="132"/>
      <c r="AU152" s="132"/>
      <c r="AV152" s="132"/>
    </row>
    <row r="153" spans="2:48" x14ac:dyDescent="0.2">
      <c r="B153" s="109"/>
      <c r="C153" s="129"/>
      <c r="D153" s="129"/>
      <c r="E153" s="129"/>
      <c r="F153" s="129"/>
      <c r="G153" s="129"/>
      <c r="H153" s="129"/>
      <c r="I153" s="129"/>
      <c r="J153" s="129"/>
      <c r="K153" s="129"/>
      <c r="L153" s="129"/>
      <c r="M153" s="129"/>
      <c r="N153" s="129"/>
      <c r="O153" s="129"/>
      <c r="P153" s="129"/>
      <c r="Q153" s="129"/>
      <c r="R153" s="129"/>
      <c r="S153" s="129"/>
      <c r="T153" s="387"/>
      <c r="U153" s="129"/>
      <c r="V153" s="129"/>
      <c r="W153" s="423"/>
      <c r="X153" s="129"/>
      <c r="Y153" s="130"/>
      <c r="Z153" s="129"/>
      <c r="AA153" s="423"/>
      <c r="AB153" s="423"/>
      <c r="AC153" s="129"/>
      <c r="AD153" s="129"/>
      <c r="AE153" s="247"/>
      <c r="AF153" s="129"/>
      <c r="AG153" s="422"/>
      <c r="AH153" s="423"/>
      <c r="AI153" s="423"/>
      <c r="AJ153" s="422"/>
      <c r="AK153" s="246"/>
      <c r="AL153" s="129"/>
      <c r="AM153" s="129"/>
      <c r="AN153" s="110"/>
      <c r="AO153" s="131"/>
      <c r="AP153" s="132"/>
      <c r="AQ153" s="132"/>
      <c r="AR153" s="132"/>
      <c r="AS153" s="132"/>
      <c r="AT153" s="132"/>
      <c r="AU153" s="132"/>
      <c r="AV153" s="132"/>
    </row>
    <row r="154" spans="2:48" x14ac:dyDescent="0.2">
      <c r="B154" s="109"/>
      <c r="C154" s="129"/>
      <c r="D154" s="129"/>
      <c r="E154" s="129"/>
      <c r="F154" s="129"/>
      <c r="G154" s="129"/>
      <c r="H154" s="129"/>
      <c r="I154" s="129"/>
      <c r="J154" s="129"/>
      <c r="K154" s="129"/>
      <c r="L154" s="129"/>
      <c r="M154" s="129"/>
      <c r="N154" s="129"/>
      <c r="O154" s="129"/>
      <c r="P154" s="129"/>
      <c r="Q154" s="129"/>
      <c r="R154" s="129"/>
      <c r="S154" s="129"/>
      <c r="T154" s="387"/>
      <c r="U154" s="129"/>
      <c r="V154" s="129"/>
      <c r="W154" s="423"/>
      <c r="X154" s="129"/>
      <c r="Y154" s="130"/>
      <c r="Z154" s="129"/>
      <c r="AA154" s="423"/>
      <c r="AB154" s="423"/>
      <c r="AC154" s="129"/>
      <c r="AD154" s="129"/>
      <c r="AE154" s="247"/>
      <c r="AF154" s="129"/>
      <c r="AG154" s="422"/>
      <c r="AH154" s="423"/>
      <c r="AI154" s="423"/>
      <c r="AJ154" s="422"/>
      <c r="AK154" s="246"/>
      <c r="AL154" s="129"/>
      <c r="AM154" s="129"/>
      <c r="AN154" s="110"/>
      <c r="AO154" s="131"/>
      <c r="AP154" s="132"/>
      <c r="AQ154" s="132"/>
      <c r="AR154" s="132"/>
      <c r="AS154" s="132"/>
      <c r="AT154" s="132"/>
      <c r="AU154" s="132"/>
      <c r="AV154" s="132"/>
    </row>
    <row r="155" spans="2:48" x14ac:dyDescent="0.2">
      <c r="B155" s="109"/>
      <c r="C155" s="110"/>
      <c r="D155" s="110"/>
      <c r="E155" s="110"/>
      <c r="F155" s="110"/>
      <c r="G155" s="110"/>
      <c r="H155" s="110"/>
      <c r="I155" s="110"/>
      <c r="J155" s="110"/>
      <c r="K155" s="110"/>
      <c r="L155" s="110"/>
      <c r="M155" s="110"/>
      <c r="N155" s="110"/>
      <c r="O155" s="110"/>
      <c r="P155" s="110"/>
      <c r="Q155" s="110"/>
      <c r="R155" s="110"/>
      <c r="S155" s="110"/>
      <c r="T155" s="111"/>
      <c r="U155" s="110"/>
      <c r="V155" s="110"/>
      <c r="W155" s="422"/>
      <c r="X155" s="110"/>
      <c r="Y155" s="110"/>
      <c r="Z155" s="110"/>
      <c r="AA155" s="422"/>
      <c r="AB155" s="422"/>
      <c r="AC155" s="110"/>
      <c r="AD155" s="110"/>
      <c r="AE155" s="246"/>
      <c r="AF155" s="110"/>
      <c r="AG155" s="422"/>
      <c r="AH155" s="422"/>
      <c r="AI155" s="422"/>
      <c r="AJ155" s="422"/>
      <c r="AK155" s="246"/>
      <c r="AL155" s="110"/>
      <c r="AM155" s="110"/>
      <c r="AN155" s="110"/>
      <c r="AO155" s="111"/>
      <c r="AP155" s="110"/>
      <c r="AQ155" s="110"/>
      <c r="AR155" s="110"/>
      <c r="AS155" s="110"/>
      <c r="AT155" s="110"/>
      <c r="AU155" s="110"/>
      <c r="AV155" s="110"/>
    </row>
    <row r="156" spans="2:48" x14ac:dyDescent="0.2">
      <c r="B156" s="120"/>
      <c r="C156" s="110"/>
      <c r="D156" s="110"/>
      <c r="E156" s="110"/>
      <c r="F156" s="110"/>
      <c r="G156" s="110"/>
      <c r="H156" s="110"/>
      <c r="I156" s="110"/>
      <c r="J156" s="110"/>
      <c r="K156" s="110"/>
      <c r="L156" s="110"/>
      <c r="M156" s="110"/>
      <c r="N156" s="110"/>
      <c r="O156" s="110"/>
      <c r="P156" s="110"/>
      <c r="Q156" s="129"/>
      <c r="R156" s="129"/>
      <c r="S156" s="129"/>
      <c r="T156" s="387"/>
      <c r="U156" s="129"/>
      <c r="V156" s="129"/>
      <c r="W156" s="423"/>
      <c r="X156" s="129"/>
      <c r="Y156" s="129"/>
      <c r="Z156" s="129"/>
      <c r="AA156" s="423"/>
      <c r="AB156" s="423"/>
      <c r="AC156" s="129"/>
      <c r="AD156" s="129"/>
      <c r="AE156" s="247"/>
      <c r="AF156" s="129"/>
      <c r="AG156" s="422"/>
      <c r="AH156" s="423"/>
      <c r="AI156" s="423"/>
      <c r="AJ156" s="422"/>
      <c r="AK156" s="246"/>
      <c r="AL156" s="129"/>
      <c r="AM156" s="129"/>
      <c r="AN156" s="110"/>
      <c r="AO156" s="131"/>
      <c r="AP156" s="132"/>
      <c r="AQ156" s="132"/>
      <c r="AR156" s="132"/>
      <c r="AS156" s="132"/>
      <c r="AT156" s="132"/>
      <c r="AU156" s="132"/>
      <c r="AV156" s="132"/>
    </row>
    <row r="157" spans="2:48" x14ac:dyDescent="0.2">
      <c r="B157" s="109"/>
      <c r="C157" s="110"/>
      <c r="D157" s="110"/>
      <c r="E157" s="110"/>
      <c r="F157" s="110"/>
      <c r="G157" s="110"/>
      <c r="H157" s="110"/>
      <c r="I157" s="110"/>
      <c r="J157" s="110"/>
      <c r="K157" s="110"/>
      <c r="L157" s="110"/>
      <c r="M157" s="110"/>
      <c r="N157" s="110"/>
      <c r="O157" s="110"/>
      <c r="P157" s="110"/>
      <c r="Q157" s="110"/>
      <c r="R157" s="110"/>
      <c r="S157" s="110"/>
      <c r="T157" s="111"/>
      <c r="U157" s="110"/>
      <c r="V157" s="110"/>
      <c r="W157" s="422"/>
      <c r="X157" s="110"/>
      <c r="Y157" s="110"/>
      <c r="Z157" s="110"/>
      <c r="AA157" s="422"/>
      <c r="AB157" s="422"/>
      <c r="AC157" s="110"/>
      <c r="AD157" s="110"/>
      <c r="AE157" s="246"/>
      <c r="AF157" s="110"/>
      <c r="AG157" s="422"/>
      <c r="AH157" s="422"/>
      <c r="AI157" s="422"/>
      <c r="AJ157" s="422"/>
      <c r="AK157" s="246"/>
      <c r="AL157" s="110"/>
      <c r="AM157" s="110"/>
      <c r="AN157" s="110"/>
      <c r="AO157" s="131"/>
      <c r="AP157" s="132"/>
      <c r="AQ157" s="132"/>
      <c r="AR157" s="132"/>
      <c r="AS157" s="132"/>
      <c r="AT157" s="132"/>
      <c r="AU157" s="132"/>
      <c r="AV157" s="132"/>
    </row>
    <row r="158" spans="2:48" x14ac:dyDescent="0.2">
      <c r="AO158" s="29"/>
    </row>
    <row r="159" spans="2:48" x14ac:dyDescent="0.2">
      <c r="AO159" s="29"/>
    </row>
    <row r="160" spans="2:48" x14ac:dyDescent="0.2">
      <c r="AO160" s="29"/>
    </row>
    <row r="161" spans="41:41" x14ac:dyDescent="0.2">
      <c r="AO161" s="29"/>
    </row>
    <row r="162" spans="41:41" x14ac:dyDescent="0.2">
      <c r="AO162" s="29"/>
    </row>
    <row r="163" spans="41:41" x14ac:dyDescent="0.2">
      <c r="AO163" s="29"/>
    </row>
    <row r="164" spans="41:41" x14ac:dyDescent="0.2">
      <c r="AO164" s="29"/>
    </row>
    <row r="165" spans="41:41" x14ac:dyDescent="0.2">
      <c r="AO165" s="29"/>
    </row>
    <row r="166" spans="41:41" x14ac:dyDescent="0.2">
      <c r="AO166" s="29"/>
    </row>
    <row r="167" spans="41:41" x14ac:dyDescent="0.2">
      <c r="AO167" s="29"/>
    </row>
    <row r="168" spans="41:41" x14ac:dyDescent="0.2">
      <c r="AO168" s="29"/>
    </row>
    <row r="169" spans="41:41" x14ac:dyDescent="0.2">
      <c r="AO169" s="29"/>
    </row>
    <row r="170" spans="41:41" x14ac:dyDescent="0.2">
      <c r="AO170" s="29"/>
    </row>
    <row r="171" spans="41:41" x14ac:dyDescent="0.2">
      <c r="AO171" s="29"/>
    </row>
    <row r="172" spans="41:41" x14ac:dyDescent="0.2">
      <c r="AO172" s="29"/>
    </row>
    <row r="173" spans="41:41" x14ac:dyDescent="0.2">
      <c r="AO173" s="29"/>
    </row>
    <row r="174" spans="41:41" x14ac:dyDescent="0.2">
      <c r="AO174" s="29"/>
    </row>
    <row r="175" spans="41:41" x14ac:dyDescent="0.2">
      <c r="AO175" s="29"/>
    </row>
    <row r="176" spans="41:41" x14ac:dyDescent="0.2">
      <c r="AO176" s="29"/>
    </row>
    <row r="177" spans="41:41" x14ac:dyDescent="0.2">
      <c r="AO177" s="29"/>
    </row>
    <row r="178" spans="41:41" x14ac:dyDescent="0.2">
      <c r="AO178" s="29"/>
    </row>
    <row r="179" spans="41:41" x14ac:dyDescent="0.2">
      <c r="AO179" s="29"/>
    </row>
    <row r="180" spans="41:41" x14ac:dyDescent="0.2">
      <c r="AO180" s="29"/>
    </row>
    <row r="181" spans="41:41" x14ac:dyDescent="0.2">
      <c r="AO181" s="29"/>
    </row>
    <row r="182" spans="41:41" x14ac:dyDescent="0.2">
      <c r="AO182" s="29"/>
    </row>
    <row r="183" spans="41:41" x14ac:dyDescent="0.2">
      <c r="AO183" s="29"/>
    </row>
    <row r="184" spans="41:41" x14ac:dyDescent="0.2">
      <c r="AO184" s="29"/>
    </row>
    <row r="185" spans="41:41" x14ac:dyDescent="0.2">
      <c r="AO185" s="29"/>
    </row>
    <row r="186" spans="41:41" x14ac:dyDescent="0.2">
      <c r="AO186" s="29"/>
    </row>
    <row r="187" spans="41:41" x14ac:dyDescent="0.2">
      <c r="AO187" s="29"/>
    </row>
    <row r="188" spans="41:41" x14ac:dyDescent="0.2">
      <c r="AO188" s="29"/>
    </row>
    <row r="189" spans="41:41" x14ac:dyDescent="0.2">
      <c r="AO189" s="29"/>
    </row>
    <row r="190" spans="41:41" x14ac:dyDescent="0.2">
      <c r="AO190" s="29"/>
    </row>
    <row r="191" spans="41:41" x14ac:dyDescent="0.2">
      <c r="AO191" s="29"/>
    </row>
    <row r="192" spans="41:41" x14ac:dyDescent="0.2">
      <c r="AO192" s="29"/>
    </row>
    <row r="193" spans="41:41" x14ac:dyDescent="0.2">
      <c r="AO193" s="29"/>
    </row>
    <row r="194" spans="41:41" x14ac:dyDescent="0.2">
      <c r="AO194" s="29"/>
    </row>
    <row r="195" spans="41:41" x14ac:dyDescent="0.2">
      <c r="AO195" s="29"/>
    </row>
    <row r="196" spans="41:41" x14ac:dyDescent="0.2">
      <c r="AO196" s="29"/>
    </row>
    <row r="197" spans="41:41" x14ac:dyDescent="0.2">
      <c r="AO197" s="29"/>
    </row>
    <row r="198" spans="41:41" x14ac:dyDescent="0.2">
      <c r="AO198" s="29"/>
    </row>
    <row r="199" spans="41:41" x14ac:dyDescent="0.2">
      <c r="AO199" s="29"/>
    </row>
    <row r="200" spans="41:41" x14ac:dyDescent="0.2">
      <c r="AO200" s="29"/>
    </row>
    <row r="201" spans="41:41" x14ac:dyDescent="0.2">
      <c r="AO201" s="29"/>
    </row>
    <row r="202" spans="41:41" x14ac:dyDescent="0.2">
      <c r="AO202" s="29"/>
    </row>
    <row r="203" spans="41:41" x14ac:dyDescent="0.2">
      <c r="AO203" s="29"/>
    </row>
    <row r="204" spans="41:41" x14ac:dyDescent="0.2">
      <c r="AO204" s="29"/>
    </row>
    <row r="205" spans="41:41" x14ac:dyDescent="0.2">
      <c r="AO205" s="29"/>
    </row>
    <row r="206" spans="41:41" x14ac:dyDescent="0.2">
      <c r="AO206" s="29"/>
    </row>
    <row r="207" spans="41:41" x14ac:dyDescent="0.2">
      <c r="AO207" s="29"/>
    </row>
    <row r="208" spans="41:41" x14ac:dyDescent="0.2">
      <c r="AO208" s="29"/>
    </row>
    <row r="209" spans="41:41" x14ac:dyDescent="0.2">
      <c r="AO209" s="29"/>
    </row>
    <row r="210" spans="41:41" x14ac:dyDescent="0.2">
      <c r="AO210" s="29"/>
    </row>
    <row r="211" spans="41:41" x14ac:dyDescent="0.2">
      <c r="AO211" s="29"/>
    </row>
    <row r="212" spans="41:41" x14ac:dyDescent="0.2">
      <c r="AO212" s="29"/>
    </row>
    <row r="213" spans="41:41" x14ac:dyDescent="0.2">
      <c r="AO213" s="29"/>
    </row>
    <row r="214" spans="41:41" x14ac:dyDescent="0.2">
      <c r="AO214" s="29"/>
    </row>
    <row r="215" spans="41:41" x14ac:dyDescent="0.2">
      <c r="AO215" s="29"/>
    </row>
    <row r="216" spans="41:41" x14ac:dyDescent="0.2">
      <c r="AO216" s="29"/>
    </row>
    <row r="217" spans="41:41" x14ac:dyDescent="0.2">
      <c r="AO217" s="29"/>
    </row>
    <row r="218" spans="41:41" x14ac:dyDescent="0.2">
      <c r="AO218" s="29"/>
    </row>
    <row r="219" spans="41:41" x14ac:dyDescent="0.2">
      <c r="AO219" s="29"/>
    </row>
    <row r="220" spans="41:41" x14ac:dyDescent="0.2">
      <c r="AO220" s="29"/>
    </row>
    <row r="221" spans="41:41" x14ac:dyDescent="0.2">
      <c r="AO221" s="29"/>
    </row>
    <row r="222" spans="41:41" x14ac:dyDescent="0.2">
      <c r="AO222" s="29"/>
    </row>
    <row r="223" spans="41:41" x14ac:dyDescent="0.2">
      <c r="AO223" s="29"/>
    </row>
    <row r="224" spans="41:41" x14ac:dyDescent="0.2">
      <c r="AO224" s="29"/>
    </row>
    <row r="225" spans="41:41" x14ac:dyDescent="0.2">
      <c r="AO225" s="29"/>
    </row>
    <row r="226" spans="41:41" x14ac:dyDescent="0.2">
      <c r="AO226" s="29"/>
    </row>
    <row r="227" spans="41:41" x14ac:dyDescent="0.2">
      <c r="AO227" s="29"/>
    </row>
    <row r="228" spans="41:41" x14ac:dyDescent="0.2">
      <c r="AO228" s="29"/>
    </row>
    <row r="229" spans="41:41" x14ac:dyDescent="0.2">
      <c r="AO229" s="29"/>
    </row>
    <row r="230" spans="41:41" x14ac:dyDescent="0.2">
      <c r="AO230" s="29"/>
    </row>
    <row r="231" spans="41:41" x14ac:dyDescent="0.2">
      <c r="AO231" s="29"/>
    </row>
    <row r="232" spans="41:41" x14ac:dyDescent="0.2">
      <c r="AO232" s="29"/>
    </row>
    <row r="233" spans="41:41" x14ac:dyDescent="0.2">
      <c r="AO233" s="29"/>
    </row>
    <row r="234" spans="41:41" x14ac:dyDescent="0.2">
      <c r="AO234" s="29"/>
    </row>
    <row r="235" spans="41:41" x14ac:dyDescent="0.2">
      <c r="AO235" s="29"/>
    </row>
    <row r="236" spans="41:41" x14ac:dyDescent="0.2">
      <c r="AO236" s="29"/>
    </row>
    <row r="237" spans="41:41" x14ac:dyDescent="0.2">
      <c r="AO237" s="29"/>
    </row>
    <row r="238" spans="41:41" x14ac:dyDescent="0.2">
      <c r="AO238" s="29"/>
    </row>
    <row r="239" spans="41:41" x14ac:dyDescent="0.2">
      <c r="AO239" s="29"/>
    </row>
    <row r="240" spans="41:41" x14ac:dyDescent="0.2">
      <c r="AO240" s="29"/>
    </row>
    <row r="241" spans="41:41" x14ac:dyDescent="0.2">
      <c r="AO241" s="29"/>
    </row>
    <row r="242" spans="41:41" x14ac:dyDescent="0.2">
      <c r="AO242" s="29"/>
    </row>
    <row r="243" spans="41:41" x14ac:dyDescent="0.2">
      <c r="AO243" s="29"/>
    </row>
    <row r="244" spans="41:41" x14ac:dyDescent="0.2">
      <c r="AO244" s="29"/>
    </row>
    <row r="245" spans="41:41" x14ac:dyDescent="0.2">
      <c r="AO245" s="29"/>
    </row>
    <row r="246" spans="41:41" x14ac:dyDescent="0.2">
      <c r="AO246" s="29"/>
    </row>
    <row r="247" spans="41:41" x14ac:dyDescent="0.2">
      <c r="AO247" s="29"/>
    </row>
    <row r="248" spans="41:41" x14ac:dyDescent="0.2">
      <c r="AO248" s="29"/>
    </row>
    <row r="249" spans="41:41" x14ac:dyDescent="0.2">
      <c r="AO249" s="29"/>
    </row>
    <row r="250" spans="41:41" x14ac:dyDescent="0.2">
      <c r="AO250" s="29"/>
    </row>
    <row r="251" spans="41:41" x14ac:dyDescent="0.2">
      <c r="AO251" s="29"/>
    </row>
    <row r="252" spans="41:41" x14ac:dyDescent="0.2">
      <c r="AO252" s="29"/>
    </row>
    <row r="253" spans="41:41" x14ac:dyDescent="0.2">
      <c r="AO253" s="29"/>
    </row>
    <row r="254" spans="41:41" x14ac:dyDescent="0.2">
      <c r="AO254" s="29"/>
    </row>
    <row r="255" spans="41:41" x14ac:dyDescent="0.2">
      <c r="AO255" s="29"/>
    </row>
    <row r="256" spans="41:41" x14ac:dyDescent="0.2">
      <c r="AO256" s="29"/>
    </row>
    <row r="257" spans="41:41" x14ac:dyDescent="0.2">
      <c r="AO257" s="29"/>
    </row>
    <row r="258" spans="41:41" x14ac:dyDescent="0.2">
      <c r="AO258" s="29"/>
    </row>
    <row r="259" spans="41:41" x14ac:dyDescent="0.2">
      <c r="AO259" s="29"/>
    </row>
    <row r="260" spans="41:41" x14ac:dyDescent="0.2">
      <c r="AO260" s="29"/>
    </row>
    <row r="261" spans="41:41" x14ac:dyDescent="0.2">
      <c r="AO261" s="29"/>
    </row>
    <row r="262" spans="41:41" x14ac:dyDescent="0.2">
      <c r="AO262" s="29"/>
    </row>
    <row r="263" spans="41:41" x14ac:dyDescent="0.2">
      <c r="AO263" s="29"/>
    </row>
    <row r="264" spans="41:41" x14ac:dyDescent="0.2">
      <c r="AO264" s="29"/>
    </row>
    <row r="265" spans="41:41" x14ac:dyDescent="0.2">
      <c r="AO265" s="29"/>
    </row>
    <row r="266" spans="41:41" x14ac:dyDescent="0.2">
      <c r="AO266" s="29"/>
    </row>
    <row r="267" spans="41:41" x14ac:dyDescent="0.2">
      <c r="AO267" s="29"/>
    </row>
    <row r="268" spans="41:41" x14ac:dyDescent="0.2">
      <c r="AO268" s="29"/>
    </row>
    <row r="269" spans="41:41" x14ac:dyDescent="0.2">
      <c r="AO269" s="29"/>
    </row>
    <row r="270" spans="41:41" x14ac:dyDescent="0.2">
      <c r="AO270" s="29"/>
    </row>
    <row r="271" spans="41:41" x14ac:dyDescent="0.2">
      <c r="AO271" s="29"/>
    </row>
    <row r="272" spans="41:41" x14ac:dyDescent="0.2">
      <c r="AO272" s="29"/>
    </row>
    <row r="273" spans="41:41" x14ac:dyDescent="0.2">
      <c r="AO273" s="29"/>
    </row>
    <row r="274" spans="41:41" x14ac:dyDescent="0.2">
      <c r="AO274" s="29"/>
    </row>
    <row r="275" spans="41:41" x14ac:dyDescent="0.2">
      <c r="AO275" s="29"/>
    </row>
    <row r="276" spans="41:41" x14ac:dyDescent="0.2">
      <c r="AO276" s="29"/>
    </row>
    <row r="277" spans="41:41" x14ac:dyDescent="0.2">
      <c r="AO277" s="29"/>
    </row>
    <row r="278" spans="41:41" x14ac:dyDescent="0.2">
      <c r="AO278" s="29"/>
    </row>
    <row r="279" spans="41:41" x14ac:dyDescent="0.2">
      <c r="AO279" s="29"/>
    </row>
    <row r="280" spans="41:41" x14ac:dyDescent="0.2">
      <c r="AO280" s="29"/>
    </row>
    <row r="281" spans="41:41" x14ac:dyDescent="0.2">
      <c r="AO281" s="29"/>
    </row>
    <row r="282" spans="41:41" x14ac:dyDescent="0.2">
      <c r="AO282" s="29"/>
    </row>
    <row r="283" spans="41:41" x14ac:dyDescent="0.2">
      <c r="AO283" s="29"/>
    </row>
    <row r="284" spans="41:41" x14ac:dyDescent="0.2">
      <c r="AO284" s="29"/>
    </row>
    <row r="285" spans="41:41" x14ac:dyDescent="0.2">
      <c r="AO285" s="29"/>
    </row>
    <row r="286" spans="41:41" x14ac:dyDescent="0.2">
      <c r="AO286" s="29"/>
    </row>
    <row r="287" spans="41:41" x14ac:dyDescent="0.2">
      <c r="AO287" s="29"/>
    </row>
    <row r="288" spans="41:41" x14ac:dyDescent="0.2">
      <c r="AO288" s="29"/>
    </row>
    <row r="289" spans="41:41" x14ac:dyDescent="0.2">
      <c r="AO289" s="29"/>
    </row>
    <row r="290" spans="41:41" x14ac:dyDescent="0.2">
      <c r="AO290" s="29"/>
    </row>
    <row r="291" spans="41:41" x14ac:dyDescent="0.2">
      <c r="AO291" s="29"/>
    </row>
    <row r="292" spans="41:41" x14ac:dyDescent="0.2">
      <c r="AO292" s="29"/>
    </row>
    <row r="293" spans="41:41" x14ac:dyDescent="0.2">
      <c r="AO293" s="29"/>
    </row>
    <row r="294" spans="41:41" x14ac:dyDescent="0.2">
      <c r="AO294" s="29"/>
    </row>
    <row r="295" spans="41:41" x14ac:dyDescent="0.2">
      <c r="AO295" s="29"/>
    </row>
    <row r="296" spans="41:41" x14ac:dyDescent="0.2">
      <c r="AO296" s="29"/>
    </row>
  </sheetData>
  <sheetProtection sheet="1" objects="1" scenarios="1" selectLockedCells="1"/>
  <mergeCells count="129">
    <mergeCell ref="C94:S94"/>
    <mergeCell ref="AQ59:AQ60"/>
    <mergeCell ref="AT59:AT60"/>
    <mergeCell ref="AQ77:AQ78"/>
    <mergeCell ref="AT77:AT78"/>
    <mergeCell ref="AQ95:AQ96"/>
    <mergeCell ref="AT95:AT96"/>
    <mergeCell ref="AP94:AV94"/>
    <mergeCell ref="AS59:AS60"/>
    <mergeCell ref="AP76:AV76"/>
    <mergeCell ref="AP59:AP60"/>
    <mergeCell ref="AS77:AS78"/>
    <mergeCell ref="AU59:AU60"/>
    <mergeCell ref="AV59:AV60"/>
    <mergeCell ref="AP77:AP78"/>
    <mergeCell ref="AR77:AR78"/>
    <mergeCell ref="AU77:AU78"/>
    <mergeCell ref="AV77:AV78"/>
    <mergeCell ref="AR59:AR60"/>
    <mergeCell ref="U59:U60"/>
    <mergeCell ref="AA59:AA60"/>
    <mergeCell ref="U77:U78"/>
    <mergeCell ref="V77:V78"/>
    <mergeCell ref="AA77:AA78"/>
    <mergeCell ref="B115:C115"/>
    <mergeCell ref="U95:U96"/>
    <mergeCell ref="V95:V96"/>
    <mergeCell ref="AA95:AA96"/>
    <mergeCell ref="R95:R96"/>
    <mergeCell ref="S95:S96"/>
    <mergeCell ref="X95:X96"/>
    <mergeCell ref="Y95:Y96"/>
    <mergeCell ref="Z95:Z96"/>
    <mergeCell ref="W95:W96"/>
    <mergeCell ref="AJ77:AJ78"/>
    <mergeCell ref="AL77:AL78"/>
    <mergeCell ref="AM77:AM78"/>
    <mergeCell ref="AL94:AN94"/>
    <mergeCell ref="AL76:AN76"/>
    <mergeCell ref="AN59:AN60"/>
    <mergeCell ref="AN77:AN78"/>
    <mergeCell ref="AL59:AL60"/>
    <mergeCell ref="AM59:AM60"/>
    <mergeCell ref="AJ59:AJ60"/>
    <mergeCell ref="AF76:AJ76"/>
    <mergeCell ref="AF94:AJ94"/>
    <mergeCell ref="AI59:AI60"/>
    <mergeCell ref="AI77:AI78"/>
    <mergeCell ref="R77:R78"/>
    <mergeCell ref="S77:S78"/>
    <mergeCell ref="X77:X78"/>
    <mergeCell ref="Y77:Y78"/>
    <mergeCell ref="AC77:AC78"/>
    <mergeCell ref="AD77:AD78"/>
    <mergeCell ref="AB77:AB78"/>
    <mergeCell ref="AG59:AG60"/>
    <mergeCell ref="AH59:AH60"/>
    <mergeCell ref="C76:S76"/>
    <mergeCell ref="U76:AD76"/>
    <mergeCell ref="AD59:AD60"/>
    <mergeCell ref="AF59:AF60"/>
    <mergeCell ref="R59:R60"/>
    <mergeCell ref="S59:S60"/>
    <mergeCell ref="AF77:AF78"/>
    <mergeCell ref="AG77:AG78"/>
    <mergeCell ref="AH77:AH78"/>
    <mergeCell ref="V59:V60"/>
    <mergeCell ref="W77:W78"/>
    <mergeCell ref="W59:W60"/>
    <mergeCell ref="C58:S58"/>
    <mergeCell ref="U58:AD58"/>
    <mergeCell ref="AL58:AN58"/>
    <mergeCell ref="AP58:AV58"/>
    <mergeCell ref="AL11:AL12"/>
    <mergeCell ref="AM11:AM12"/>
    <mergeCell ref="AN11:AN12"/>
    <mergeCell ref="V11:V12"/>
    <mergeCell ref="W11:W12"/>
    <mergeCell ref="AC11:AC12"/>
    <mergeCell ref="AP11:AP12"/>
    <mergeCell ref="AB11:AB12"/>
    <mergeCell ref="U11:U12"/>
    <mergeCell ref="Z11:Z12"/>
    <mergeCell ref="AA11:AA12"/>
    <mergeCell ref="AF58:AJ58"/>
    <mergeCell ref="AP10:AV10"/>
    <mergeCell ref="AS11:AS12"/>
    <mergeCell ref="AU11:AU12"/>
    <mergeCell ref="AV11:AV12"/>
    <mergeCell ref="AQ11:AQ12"/>
    <mergeCell ref="AT11:AT12"/>
    <mergeCell ref="R11:R12"/>
    <mergeCell ref="S11:S12"/>
    <mergeCell ref="AF11:AF12"/>
    <mergeCell ref="AG11:AG12"/>
    <mergeCell ref="AH11:AH12"/>
    <mergeCell ref="AR11:AR12"/>
    <mergeCell ref="X11:X12"/>
    <mergeCell ref="AJ11:AJ12"/>
    <mergeCell ref="Y11:Y12"/>
    <mergeCell ref="C10:S10"/>
    <mergeCell ref="U10:AD10"/>
    <mergeCell ref="AL10:AN10"/>
    <mergeCell ref="AD11:AD12"/>
    <mergeCell ref="AF10:AJ10"/>
    <mergeCell ref="AI11:AI12"/>
    <mergeCell ref="AH95:AH96"/>
    <mergeCell ref="X59:X60"/>
    <mergeCell ref="Y59:Y60"/>
    <mergeCell ref="Z59:Z60"/>
    <mergeCell ref="AC59:AC60"/>
    <mergeCell ref="Z77:Z78"/>
    <mergeCell ref="AB59:AB60"/>
    <mergeCell ref="AB95:AB96"/>
    <mergeCell ref="AC95:AC96"/>
    <mergeCell ref="AD95:AD96"/>
    <mergeCell ref="AF95:AF96"/>
    <mergeCell ref="U94:AD94"/>
    <mergeCell ref="AG95:AG96"/>
    <mergeCell ref="AI95:AI96"/>
    <mergeCell ref="AJ95:AJ96"/>
    <mergeCell ref="AU95:AU96"/>
    <mergeCell ref="AV95:AV96"/>
    <mergeCell ref="AL95:AL96"/>
    <mergeCell ref="AM95:AM96"/>
    <mergeCell ref="AN95:AN96"/>
    <mergeCell ref="AS95:AS96"/>
    <mergeCell ref="AP95:AP96"/>
    <mergeCell ref="AR95:AR96"/>
  </mergeCells>
  <phoneticPr fontId="1" type="noConversion"/>
  <pageMargins left="0.75" right="0.75" top="1" bottom="1" header="0.5" footer="0.5"/>
  <pageSetup orientation="portrait" horizontalDpi="4294967292" verticalDpi="4294967292"/>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292"/>
  <sheetViews>
    <sheetView topLeftCell="A155" zoomScale="109" zoomScaleNormal="109" zoomScalePageLayoutView="150" workbookViewId="0">
      <selection activeCell="D202" sqref="D202"/>
    </sheetView>
  </sheetViews>
  <sheetFormatPr baseColWidth="10" defaultColWidth="9.5" defaultRowHeight="16" x14ac:dyDescent="0.2"/>
  <cols>
    <col min="1" max="1" width="23.6640625" style="1" customWidth="1"/>
    <col min="2" max="2" width="20.5" style="1" customWidth="1"/>
    <col min="3" max="4" width="23.1640625" style="1" customWidth="1"/>
    <col min="5" max="5" width="7.83203125" style="1" customWidth="1"/>
    <col min="6" max="6" width="18.33203125" style="1" customWidth="1"/>
    <col min="7" max="16384" width="9.5" style="1"/>
  </cols>
  <sheetData>
    <row r="1" spans="1:11" ht="26" thickBot="1" x14ac:dyDescent="0.3">
      <c r="A1" s="60" t="s">
        <v>262</v>
      </c>
    </row>
    <row r="2" spans="1:11" ht="16" customHeight="1" x14ac:dyDescent="0.2">
      <c r="F2" s="524" t="s">
        <v>330</v>
      </c>
      <c r="G2" s="525"/>
      <c r="H2" s="525"/>
      <c r="I2" s="525"/>
      <c r="J2" s="525"/>
      <c r="K2" s="522" t="s">
        <v>399</v>
      </c>
    </row>
    <row r="3" spans="1:11" x14ac:dyDescent="0.2">
      <c r="F3" s="526"/>
      <c r="G3" s="527"/>
      <c r="H3" s="527"/>
      <c r="I3" s="527"/>
      <c r="J3" s="527"/>
      <c r="K3" s="523"/>
    </row>
    <row r="4" spans="1:11" x14ac:dyDescent="0.2">
      <c r="F4" s="62" t="s">
        <v>291</v>
      </c>
      <c r="G4" s="223"/>
      <c r="H4" s="223"/>
      <c r="I4" s="223"/>
      <c r="J4" s="223"/>
      <c r="K4" s="432">
        <v>8</v>
      </c>
    </row>
    <row r="5" spans="1:11" x14ac:dyDescent="0.2">
      <c r="F5" s="62" t="s">
        <v>401</v>
      </c>
      <c r="G5" s="29"/>
      <c r="H5" s="29"/>
      <c r="I5" s="29"/>
      <c r="J5" s="29"/>
      <c r="K5" s="433">
        <v>15</v>
      </c>
    </row>
    <row r="6" spans="1:11" x14ac:dyDescent="0.2">
      <c r="F6" s="62" t="s">
        <v>400</v>
      </c>
      <c r="G6" s="29"/>
      <c r="H6" s="29"/>
      <c r="I6" s="29"/>
      <c r="J6" s="29"/>
      <c r="K6" s="433">
        <v>33</v>
      </c>
    </row>
    <row r="7" spans="1:11" x14ac:dyDescent="0.2">
      <c r="F7" s="430" t="s">
        <v>402</v>
      </c>
      <c r="G7" s="29"/>
      <c r="H7" s="29"/>
      <c r="I7" s="29"/>
      <c r="J7" s="29"/>
      <c r="K7" s="433">
        <v>50</v>
      </c>
    </row>
    <row r="8" spans="1:11" x14ac:dyDescent="0.2">
      <c r="A8" s="528" t="s">
        <v>273</v>
      </c>
      <c r="B8" s="529"/>
      <c r="C8" s="529"/>
      <c r="D8" s="529"/>
      <c r="F8" s="62" t="s">
        <v>403</v>
      </c>
      <c r="G8" s="29"/>
      <c r="H8" s="29"/>
      <c r="I8" s="29"/>
      <c r="J8" s="29"/>
      <c r="K8" s="433">
        <v>54</v>
      </c>
    </row>
    <row r="9" spans="1:11" x14ac:dyDescent="0.2">
      <c r="C9" s="187" t="s">
        <v>79</v>
      </c>
      <c r="D9" s="180" t="s">
        <v>140</v>
      </c>
      <c r="F9" s="62" t="s">
        <v>413</v>
      </c>
      <c r="G9" s="29"/>
      <c r="H9" s="29"/>
      <c r="I9" s="29"/>
      <c r="J9" s="29"/>
      <c r="K9" s="433">
        <v>58</v>
      </c>
    </row>
    <row r="10" spans="1:11" x14ac:dyDescent="0.2">
      <c r="A10" s="251" t="s">
        <v>139</v>
      </c>
      <c r="C10" s="388">
        <v>450</v>
      </c>
      <c r="D10" s="389">
        <v>450</v>
      </c>
      <c r="F10" s="62" t="s">
        <v>404</v>
      </c>
      <c r="G10" s="29"/>
      <c r="H10" s="29"/>
      <c r="I10" s="29"/>
      <c r="J10" s="29"/>
      <c r="K10" s="433">
        <v>63</v>
      </c>
    </row>
    <row r="11" spans="1:11" x14ac:dyDescent="0.2">
      <c r="A11" s="251" t="s">
        <v>88</v>
      </c>
      <c r="C11" s="388">
        <v>450</v>
      </c>
      <c r="D11" s="389">
        <v>450</v>
      </c>
      <c r="F11" s="62" t="s">
        <v>241</v>
      </c>
      <c r="G11" s="29"/>
      <c r="H11" s="29"/>
      <c r="I11" s="29"/>
      <c r="J11" s="29"/>
      <c r="K11" s="433">
        <v>70</v>
      </c>
    </row>
    <row r="12" spans="1:11" x14ac:dyDescent="0.2">
      <c r="A12" s="251" t="s">
        <v>96</v>
      </c>
      <c r="C12" s="388">
        <v>600</v>
      </c>
      <c r="D12" s="389">
        <v>600</v>
      </c>
      <c r="F12" s="62" t="s">
        <v>406</v>
      </c>
      <c r="G12" s="29"/>
      <c r="H12" s="29"/>
      <c r="I12" s="29"/>
      <c r="J12" s="29"/>
      <c r="K12" s="433">
        <v>77</v>
      </c>
    </row>
    <row r="13" spans="1:11" x14ac:dyDescent="0.2">
      <c r="A13" s="251" t="s">
        <v>99</v>
      </c>
      <c r="C13" s="388">
        <v>49</v>
      </c>
      <c r="D13" s="389">
        <v>49</v>
      </c>
      <c r="F13" s="62" t="s">
        <v>407</v>
      </c>
      <c r="G13" s="29"/>
      <c r="H13" s="29"/>
      <c r="I13" s="29"/>
      <c r="J13" s="29"/>
      <c r="K13" s="433">
        <v>84</v>
      </c>
    </row>
    <row r="14" spans="1:11" x14ac:dyDescent="0.2">
      <c r="C14" s="188"/>
      <c r="F14" s="62" t="s">
        <v>362</v>
      </c>
      <c r="G14" s="29"/>
      <c r="H14" s="29"/>
      <c r="I14" s="29"/>
      <c r="J14" s="29"/>
      <c r="K14" s="433">
        <v>91</v>
      </c>
    </row>
    <row r="15" spans="1:11" x14ac:dyDescent="0.2">
      <c r="A15" s="67" t="s">
        <v>265</v>
      </c>
      <c r="B15" s="67"/>
      <c r="C15" s="455"/>
      <c r="D15" s="67"/>
      <c r="F15" s="62" t="s">
        <v>408</v>
      </c>
      <c r="G15" s="29"/>
      <c r="H15" s="29"/>
      <c r="I15" s="29"/>
      <c r="J15" s="29"/>
      <c r="K15" s="433">
        <v>98</v>
      </c>
    </row>
    <row r="16" spans="1:11" x14ac:dyDescent="0.2">
      <c r="A16" s="33" t="s">
        <v>147</v>
      </c>
      <c r="B16" s="33"/>
      <c r="C16" s="456" t="s">
        <v>239</v>
      </c>
      <c r="D16" s="179" t="s">
        <v>38</v>
      </c>
      <c r="F16" s="62" t="s">
        <v>409</v>
      </c>
      <c r="G16" s="29"/>
      <c r="H16" s="29"/>
      <c r="I16" s="29"/>
      <c r="J16" s="29"/>
      <c r="K16" s="433">
        <v>105</v>
      </c>
    </row>
    <row r="17" spans="1:12" x14ac:dyDescent="0.2">
      <c r="A17" s="180" t="s">
        <v>155</v>
      </c>
      <c r="C17" s="392">
        <v>15</v>
      </c>
      <c r="D17" s="390">
        <v>15</v>
      </c>
      <c r="F17" s="62" t="s">
        <v>363</v>
      </c>
      <c r="G17" s="29"/>
      <c r="H17" s="29"/>
      <c r="I17" s="29"/>
      <c r="J17" s="29"/>
      <c r="K17" s="433">
        <v>112</v>
      </c>
    </row>
    <row r="18" spans="1:12" x14ac:dyDescent="0.2">
      <c r="A18" s="180" t="s">
        <v>161</v>
      </c>
      <c r="C18" s="392">
        <v>15</v>
      </c>
      <c r="D18" s="390">
        <v>15</v>
      </c>
      <c r="F18" s="62" t="s">
        <v>364</v>
      </c>
      <c r="G18" s="29"/>
      <c r="H18" s="29"/>
      <c r="I18" s="29"/>
      <c r="J18" s="29"/>
      <c r="K18" s="433">
        <v>119</v>
      </c>
    </row>
    <row r="19" spans="1:12" x14ac:dyDescent="0.2">
      <c r="A19" s="180">
        <v>1</v>
      </c>
      <c r="C19" s="392">
        <v>15</v>
      </c>
      <c r="D19" s="390">
        <v>15</v>
      </c>
      <c r="F19" s="62" t="s">
        <v>410</v>
      </c>
      <c r="G19" s="29"/>
      <c r="H19" s="29"/>
      <c r="I19" s="29"/>
      <c r="J19" s="29"/>
      <c r="K19" s="433">
        <v>126</v>
      </c>
    </row>
    <row r="20" spans="1:12" x14ac:dyDescent="0.2">
      <c r="A20" s="180">
        <v>2</v>
      </c>
      <c r="C20" s="392">
        <v>15</v>
      </c>
      <c r="D20" s="390">
        <v>15</v>
      </c>
      <c r="F20" s="62" t="s">
        <v>411</v>
      </c>
      <c r="G20" s="29"/>
      <c r="H20" s="29"/>
      <c r="I20" s="29"/>
      <c r="J20" s="29"/>
      <c r="K20" s="433">
        <v>146</v>
      </c>
    </row>
    <row r="21" spans="1:12" x14ac:dyDescent="0.2">
      <c r="A21" s="180">
        <f t="shared" ref="A21:A30" si="0">A20+1</f>
        <v>3</v>
      </c>
      <c r="C21" s="392">
        <v>15</v>
      </c>
      <c r="D21" s="390">
        <v>15</v>
      </c>
      <c r="F21" s="62" t="s">
        <v>412</v>
      </c>
      <c r="G21" s="29"/>
      <c r="H21" s="29"/>
      <c r="I21" s="29"/>
      <c r="J21" s="29"/>
      <c r="K21" s="433">
        <v>153</v>
      </c>
      <c r="L21" s="181"/>
    </row>
    <row r="22" spans="1:12" x14ac:dyDescent="0.2">
      <c r="A22" s="180">
        <f t="shared" si="0"/>
        <v>4</v>
      </c>
      <c r="C22" s="392">
        <v>25</v>
      </c>
      <c r="D22" s="390">
        <v>25</v>
      </c>
      <c r="F22" s="62" t="s">
        <v>415</v>
      </c>
      <c r="G22" s="29"/>
      <c r="H22" s="29"/>
      <c r="I22" s="29"/>
      <c r="J22" s="29"/>
      <c r="K22" s="433">
        <v>188</v>
      </c>
    </row>
    <row r="23" spans="1:12" x14ac:dyDescent="0.2">
      <c r="A23" s="180">
        <f t="shared" si="0"/>
        <v>5</v>
      </c>
      <c r="C23" s="392">
        <v>25</v>
      </c>
      <c r="D23" s="390">
        <v>25</v>
      </c>
      <c r="F23" s="62" t="s">
        <v>414</v>
      </c>
      <c r="G23" s="29"/>
      <c r="H23" s="29"/>
      <c r="I23" s="29"/>
      <c r="J23" s="29"/>
      <c r="K23" s="433">
        <v>196</v>
      </c>
    </row>
    <row r="24" spans="1:12" x14ac:dyDescent="0.2">
      <c r="A24" s="180">
        <f t="shared" si="0"/>
        <v>6</v>
      </c>
      <c r="C24" s="392">
        <v>25</v>
      </c>
      <c r="D24" s="390">
        <v>25</v>
      </c>
      <c r="F24" s="62" t="s">
        <v>303</v>
      </c>
      <c r="G24" s="29"/>
      <c r="H24" s="29"/>
      <c r="I24" s="29"/>
      <c r="J24" s="29"/>
      <c r="K24" s="429"/>
    </row>
    <row r="25" spans="1:12" x14ac:dyDescent="0.2">
      <c r="A25" s="180">
        <f t="shared" si="0"/>
        <v>7</v>
      </c>
      <c r="C25" s="392">
        <v>25</v>
      </c>
      <c r="D25" s="390">
        <v>25</v>
      </c>
      <c r="F25" s="64" t="s">
        <v>416</v>
      </c>
      <c r="G25" s="431"/>
      <c r="H25" s="431"/>
      <c r="I25" s="431"/>
      <c r="J25" s="29"/>
      <c r="K25" s="433">
        <v>203</v>
      </c>
    </row>
    <row r="26" spans="1:12" x14ac:dyDescent="0.2">
      <c r="A26" s="180">
        <f t="shared" si="0"/>
        <v>8</v>
      </c>
      <c r="C26" s="392">
        <v>25</v>
      </c>
      <c r="D26" s="390">
        <v>25</v>
      </c>
      <c r="F26" s="62" t="s">
        <v>417</v>
      </c>
      <c r="G26" s="29"/>
      <c r="H26" s="29"/>
      <c r="I26" s="29"/>
      <c r="J26" s="29"/>
      <c r="K26" s="433">
        <v>210</v>
      </c>
    </row>
    <row r="27" spans="1:12" x14ac:dyDescent="0.2">
      <c r="A27" s="180">
        <f t="shared" si="0"/>
        <v>9</v>
      </c>
      <c r="C27" s="443">
        <v>25</v>
      </c>
      <c r="D27" s="391">
        <v>25</v>
      </c>
      <c r="F27" s="62" t="s">
        <v>418</v>
      </c>
      <c r="G27" s="29"/>
      <c r="H27" s="29"/>
      <c r="I27" s="29"/>
      <c r="J27" s="29"/>
      <c r="K27" s="433">
        <v>217</v>
      </c>
    </row>
    <row r="28" spans="1:12" x14ac:dyDescent="0.2">
      <c r="A28" s="180">
        <f t="shared" si="0"/>
        <v>10</v>
      </c>
      <c r="C28" s="443">
        <v>25</v>
      </c>
      <c r="D28" s="391">
        <v>25</v>
      </c>
      <c r="E28" s="29"/>
      <c r="F28" s="64" t="s">
        <v>419</v>
      </c>
      <c r="G28" s="29"/>
      <c r="H28" s="29"/>
      <c r="I28" s="29"/>
      <c r="J28" s="29"/>
      <c r="K28" s="433">
        <v>224</v>
      </c>
    </row>
    <row r="29" spans="1:12" x14ac:dyDescent="0.2">
      <c r="A29" s="61">
        <f t="shared" si="0"/>
        <v>11</v>
      </c>
      <c r="C29" s="443">
        <v>25</v>
      </c>
      <c r="D29" s="391">
        <v>25</v>
      </c>
      <c r="F29" s="62" t="s">
        <v>420</v>
      </c>
      <c r="G29" s="29"/>
      <c r="H29" s="29"/>
      <c r="I29" s="29"/>
      <c r="J29" s="29"/>
      <c r="K29" s="433">
        <v>231</v>
      </c>
    </row>
    <row r="30" spans="1:12" x14ac:dyDescent="0.2">
      <c r="A30" s="61">
        <f t="shared" si="0"/>
        <v>12</v>
      </c>
      <c r="C30" s="443">
        <v>25</v>
      </c>
      <c r="D30" s="391">
        <v>25</v>
      </c>
      <c r="E30" s="29"/>
      <c r="F30" s="62" t="s">
        <v>421</v>
      </c>
      <c r="G30" s="29"/>
      <c r="H30" s="29"/>
      <c r="I30" s="29"/>
      <c r="J30" s="29"/>
      <c r="K30" s="433">
        <v>239</v>
      </c>
    </row>
    <row r="31" spans="1:12" x14ac:dyDescent="0.2">
      <c r="A31" s="61" t="s">
        <v>181</v>
      </c>
      <c r="B31" s="61"/>
      <c r="C31" s="392">
        <v>7</v>
      </c>
      <c r="D31" s="391">
        <v>7</v>
      </c>
      <c r="F31" s="62" t="s">
        <v>298</v>
      </c>
      <c r="G31" s="29"/>
      <c r="H31" s="29"/>
      <c r="I31" s="29"/>
      <c r="J31" s="29"/>
      <c r="K31" s="433">
        <v>246</v>
      </c>
    </row>
    <row r="32" spans="1:12" x14ac:dyDescent="0.2">
      <c r="A32" s="61"/>
      <c r="B32" s="61"/>
      <c r="C32" s="457"/>
      <c r="D32" s="29"/>
      <c r="F32" s="62" t="s">
        <v>299</v>
      </c>
      <c r="G32" s="29"/>
      <c r="H32" s="29"/>
      <c r="I32" s="29"/>
      <c r="J32" s="29"/>
      <c r="K32" s="433">
        <v>253</v>
      </c>
    </row>
    <row r="33" spans="1:11" x14ac:dyDescent="0.2">
      <c r="A33" s="67" t="s">
        <v>266</v>
      </c>
      <c r="B33" s="67"/>
      <c r="C33" s="455"/>
      <c r="D33" s="67"/>
      <c r="F33" s="62" t="s">
        <v>300</v>
      </c>
      <c r="G33" s="29"/>
      <c r="H33" s="29"/>
      <c r="I33" s="29"/>
      <c r="J33" s="29"/>
      <c r="K33" s="433">
        <v>260</v>
      </c>
    </row>
    <row r="34" spans="1:11" x14ac:dyDescent="0.2">
      <c r="A34" s="33" t="s">
        <v>147</v>
      </c>
      <c r="B34" s="33"/>
      <c r="C34" s="458" t="s">
        <v>240</v>
      </c>
      <c r="D34" s="182" t="s">
        <v>38</v>
      </c>
      <c r="E34" s="183"/>
      <c r="F34" s="62" t="s">
        <v>301</v>
      </c>
      <c r="G34" s="29"/>
      <c r="H34" s="29"/>
      <c r="I34" s="29"/>
      <c r="J34" s="29"/>
      <c r="K34" s="429"/>
    </row>
    <row r="35" spans="1:11" x14ac:dyDescent="0.2">
      <c r="A35" s="180" t="s">
        <v>457</v>
      </c>
      <c r="C35" s="393">
        <v>15</v>
      </c>
      <c r="D35" s="394">
        <v>15</v>
      </c>
      <c r="F35" s="62" t="s">
        <v>302</v>
      </c>
      <c r="G35" s="29"/>
      <c r="H35" s="29"/>
      <c r="I35" s="29"/>
      <c r="J35" s="29"/>
      <c r="K35" s="429"/>
    </row>
    <row r="36" spans="1:11" x14ac:dyDescent="0.2">
      <c r="A36" s="180" t="s">
        <v>161</v>
      </c>
      <c r="C36" s="393">
        <v>0</v>
      </c>
      <c r="D36" s="394">
        <v>0</v>
      </c>
      <c r="F36" s="62" t="s">
        <v>217</v>
      </c>
      <c r="G36" s="29"/>
      <c r="H36" s="29"/>
      <c r="I36" s="29"/>
      <c r="J36" s="29"/>
      <c r="K36" s="433">
        <v>267</v>
      </c>
    </row>
    <row r="37" spans="1:11" ht="17" thickBot="1" x14ac:dyDescent="0.25">
      <c r="A37" s="180">
        <v>1</v>
      </c>
      <c r="C37" s="393">
        <v>0</v>
      </c>
      <c r="D37" s="394">
        <v>0</v>
      </c>
      <c r="F37" s="66" t="s">
        <v>284</v>
      </c>
      <c r="G37" s="25"/>
      <c r="H37" s="25"/>
      <c r="I37" s="25"/>
      <c r="J37" s="25"/>
      <c r="K37" s="434">
        <v>276</v>
      </c>
    </row>
    <row r="38" spans="1:11" x14ac:dyDescent="0.2">
      <c r="A38" s="180">
        <v>2</v>
      </c>
      <c r="C38" s="393">
        <v>0</v>
      </c>
      <c r="D38" s="394">
        <v>0</v>
      </c>
      <c r="F38" s="7"/>
      <c r="G38" s="7"/>
      <c r="H38" s="7"/>
      <c r="I38" s="7"/>
    </row>
    <row r="39" spans="1:11" x14ac:dyDescent="0.2">
      <c r="A39" s="180">
        <f t="shared" ref="A39:A48" si="1">A38+1</f>
        <v>3</v>
      </c>
      <c r="C39" s="393">
        <v>0</v>
      </c>
      <c r="D39" s="394">
        <v>0</v>
      </c>
      <c r="F39" s="7"/>
      <c r="G39" s="7"/>
      <c r="H39" s="7"/>
      <c r="I39" s="7"/>
    </row>
    <row r="40" spans="1:11" x14ac:dyDescent="0.2">
      <c r="A40" s="180">
        <f t="shared" si="1"/>
        <v>4</v>
      </c>
      <c r="C40" s="393">
        <v>0</v>
      </c>
      <c r="D40" s="394">
        <v>0</v>
      </c>
      <c r="F40" s="7"/>
      <c r="G40" s="7"/>
      <c r="H40" s="7"/>
      <c r="I40" s="7"/>
    </row>
    <row r="41" spans="1:11" x14ac:dyDescent="0.2">
      <c r="A41" s="180">
        <f t="shared" si="1"/>
        <v>5</v>
      </c>
      <c r="C41" s="393">
        <v>0</v>
      </c>
      <c r="D41" s="394">
        <v>0</v>
      </c>
      <c r="F41" s="7"/>
      <c r="G41" s="7"/>
      <c r="H41" s="7"/>
      <c r="I41" s="7"/>
    </row>
    <row r="42" spans="1:11" x14ac:dyDescent="0.2">
      <c r="A42" s="180">
        <f t="shared" si="1"/>
        <v>6</v>
      </c>
      <c r="C42" s="393">
        <v>0</v>
      </c>
      <c r="D42" s="394">
        <v>0</v>
      </c>
      <c r="F42" s="7"/>
      <c r="G42" s="7"/>
      <c r="H42" s="7"/>
      <c r="I42" s="7"/>
    </row>
    <row r="43" spans="1:11" x14ac:dyDescent="0.2">
      <c r="A43" s="180">
        <f t="shared" si="1"/>
        <v>7</v>
      </c>
      <c r="C43" s="393">
        <v>0</v>
      </c>
      <c r="D43" s="394">
        <v>0</v>
      </c>
      <c r="F43" s="7"/>
      <c r="G43" s="7"/>
      <c r="H43" s="7"/>
      <c r="I43" s="7"/>
    </row>
    <row r="44" spans="1:11" x14ac:dyDescent="0.2">
      <c r="A44" s="180">
        <f t="shared" si="1"/>
        <v>8</v>
      </c>
      <c r="C44" s="393">
        <v>0</v>
      </c>
      <c r="D44" s="394">
        <v>0</v>
      </c>
      <c r="F44" s="7"/>
      <c r="G44" s="7"/>
      <c r="H44" s="7"/>
      <c r="I44" s="7"/>
    </row>
    <row r="45" spans="1:11" x14ac:dyDescent="0.2">
      <c r="A45" s="180">
        <f t="shared" si="1"/>
        <v>9</v>
      </c>
      <c r="C45" s="393">
        <v>0</v>
      </c>
      <c r="D45" s="394">
        <v>0</v>
      </c>
      <c r="F45" s="7"/>
      <c r="G45" s="7"/>
      <c r="H45" s="7"/>
      <c r="I45" s="7"/>
    </row>
    <row r="46" spans="1:11" x14ac:dyDescent="0.2">
      <c r="A46" s="180">
        <f t="shared" si="1"/>
        <v>10</v>
      </c>
      <c r="C46" s="393">
        <v>0</v>
      </c>
      <c r="D46" s="394">
        <v>0</v>
      </c>
      <c r="F46" s="7"/>
      <c r="G46" s="7"/>
      <c r="H46" s="7"/>
      <c r="I46" s="7"/>
    </row>
    <row r="47" spans="1:11" x14ac:dyDescent="0.2">
      <c r="A47" s="61">
        <f t="shared" si="1"/>
        <v>11</v>
      </c>
      <c r="C47" s="393">
        <v>0</v>
      </c>
      <c r="D47" s="394">
        <v>0</v>
      </c>
      <c r="F47" s="7"/>
      <c r="G47" s="7"/>
      <c r="H47" s="7"/>
      <c r="I47" s="7"/>
    </row>
    <row r="48" spans="1:11" x14ac:dyDescent="0.2">
      <c r="A48" s="61">
        <f t="shared" si="1"/>
        <v>12</v>
      </c>
      <c r="C48" s="393">
        <v>0</v>
      </c>
      <c r="D48" s="394">
        <v>0</v>
      </c>
      <c r="F48" s="7"/>
      <c r="G48" s="7"/>
      <c r="H48" s="7"/>
      <c r="I48" s="7"/>
    </row>
    <row r="49" spans="1:9" x14ac:dyDescent="0.2">
      <c r="C49" s="187"/>
      <c r="D49" s="180"/>
      <c r="F49" s="7"/>
      <c r="G49" s="7"/>
      <c r="H49" s="7"/>
      <c r="I49" s="7"/>
    </row>
    <row r="50" spans="1:9" x14ac:dyDescent="0.2">
      <c r="A50" s="186" t="s">
        <v>267</v>
      </c>
      <c r="B50" s="186"/>
      <c r="C50" s="459"/>
      <c r="D50" s="186"/>
      <c r="F50" s="7"/>
      <c r="G50" s="7"/>
      <c r="H50" s="7"/>
      <c r="I50" s="7"/>
    </row>
    <row r="51" spans="1:9" x14ac:dyDescent="0.2">
      <c r="C51" s="187" t="s">
        <v>126</v>
      </c>
      <c r="D51" s="180" t="s">
        <v>127</v>
      </c>
      <c r="F51" s="7"/>
      <c r="G51" s="7"/>
      <c r="H51" s="7"/>
      <c r="I51" s="7"/>
    </row>
    <row r="52" spans="1:9" x14ac:dyDescent="0.2">
      <c r="A52" s="1" t="s">
        <v>102</v>
      </c>
      <c r="C52" s="388" t="s">
        <v>285</v>
      </c>
      <c r="D52" s="389" t="s">
        <v>285</v>
      </c>
      <c r="F52" s="7"/>
      <c r="G52" s="7"/>
      <c r="H52" s="7"/>
      <c r="I52" s="7"/>
    </row>
    <row r="53" spans="1:9" x14ac:dyDescent="0.2">
      <c r="C53" s="188"/>
      <c r="F53" s="7"/>
      <c r="G53" s="7"/>
      <c r="H53" s="7"/>
      <c r="I53" s="7"/>
    </row>
    <row r="54" spans="1:9" x14ac:dyDescent="0.2">
      <c r="A54" s="186" t="s">
        <v>268</v>
      </c>
      <c r="B54" s="186"/>
      <c r="C54" s="459"/>
      <c r="D54" s="186"/>
      <c r="F54" s="7"/>
      <c r="G54" s="7"/>
      <c r="H54" s="7"/>
      <c r="I54" s="7"/>
    </row>
    <row r="55" spans="1:9" x14ac:dyDescent="0.2">
      <c r="C55" s="187" t="s">
        <v>126</v>
      </c>
      <c r="D55" s="180" t="s">
        <v>127</v>
      </c>
      <c r="E55" s="189"/>
      <c r="F55" s="7"/>
      <c r="G55" s="7"/>
      <c r="H55" s="7"/>
      <c r="I55" s="7"/>
    </row>
    <row r="56" spans="1:9" x14ac:dyDescent="0.2">
      <c r="A56" s="1" t="s">
        <v>102</v>
      </c>
      <c r="C56" s="388" t="s">
        <v>285</v>
      </c>
      <c r="D56" s="389" t="s">
        <v>285</v>
      </c>
      <c r="E56" s="249"/>
      <c r="F56" s="7"/>
      <c r="G56" s="7"/>
      <c r="H56" s="7"/>
      <c r="I56" s="7"/>
    </row>
    <row r="57" spans="1:9" x14ac:dyDescent="0.2">
      <c r="C57" s="187"/>
      <c r="D57" s="180"/>
      <c r="E57" s="189"/>
      <c r="F57" s="7"/>
      <c r="G57" s="7"/>
      <c r="H57" s="7"/>
      <c r="I57" s="7"/>
    </row>
    <row r="58" spans="1:9" x14ac:dyDescent="0.2">
      <c r="A58" s="186" t="s">
        <v>43</v>
      </c>
      <c r="B58" s="190"/>
      <c r="C58" s="460"/>
      <c r="D58" s="190"/>
      <c r="F58" s="7"/>
      <c r="G58" s="7"/>
      <c r="H58" s="7"/>
      <c r="I58" s="7"/>
    </row>
    <row r="59" spans="1:9" x14ac:dyDescent="0.2">
      <c r="C59" s="187" t="s">
        <v>79</v>
      </c>
      <c r="D59" s="180" t="s">
        <v>140</v>
      </c>
      <c r="F59" s="7"/>
      <c r="G59" s="7"/>
      <c r="H59" s="7"/>
      <c r="I59" s="7"/>
    </row>
    <row r="60" spans="1:9" x14ac:dyDescent="0.2">
      <c r="A60" s="1" t="s">
        <v>425</v>
      </c>
      <c r="B60" s="191"/>
      <c r="C60" s="388">
        <v>1</v>
      </c>
      <c r="D60" s="389">
        <v>1</v>
      </c>
      <c r="F60" s="7"/>
      <c r="G60" s="7"/>
      <c r="H60" s="7"/>
      <c r="I60" s="7"/>
    </row>
    <row r="61" spans="1:9" x14ac:dyDescent="0.2">
      <c r="A61" s="1" t="s">
        <v>365</v>
      </c>
      <c r="B61" s="191"/>
      <c r="C61" s="388">
        <v>7</v>
      </c>
      <c r="D61" s="389">
        <v>7</v>
      </c>
      <c r="F61" s="7"/>
      <c r="G61" s="7"/>
      <c r="H61" s="7"/>
      <c r="I61" s="7"/>
    </row>
    <row r="62" spans="1:9" x14ac:dyDescent="0.2">
      <c r="C62" s="187"/>
      <c r="D62" s="180"/>
      <c r="E62" s="189"/>
      <c r="F62" s="7"/>
      <c r="G62" s="7"/>
      <c r="H62" s="7"/>
      <c r="I62" s="7"/>
    </row>
    <row r="63" spans="1:9" x14ac:dyDescent="0.2">
      <c r="A63" s="186" t="s">
        <v>405</v>
      </c>
      <c r="B63" s="186"/>
      <c r="C63" s="461"/>
      <c r="D63" s="440"/>
      <c r="F63" s="7"/>
      <c r="G63" s="7"/>
      <c r="H63" s="7"/>
      <c r="I63" s="7"/>
    </row>
    <row r="64" spans="1:9" x14ac:dyDescent="0.2">
      <c r="C64" s="187" t="s">
        <v>79</v>
      </c>
      <c r="D64" s="180" t="s">
        <v>140</v>
      </c>
      <c r="F64" s="7"/>
      <c r="G64" s="7"/>
      <c r="H64" s="7"/>
      <c r="I64" s="7"/>
    </row>
    <row r="65" spans="1:9" x14ac:dyDescent="0.2">
      <c r="A65" s="1" t="s">
        <v>86</v>
      </c>
      <c r="C65" s="395">
        <v>0.2</v>
      </c>
      <c r="D65" s="396">
        <v>0.2</v>
      </c>
      <c r="F65" s="7"/>
      <c r="G65" s="7"/>
      <c r="H65" s="7"/>
      <c r="I65" s="7"/>
    </row>
    <row r="66" spans="1:9" x14ac:dyDescent="0.2">
      <c r="A66" s="1" t="s">
        <v>88</v>
      </c>
      <c r="C66" s="395">
        <v>0.2</v>
      </c>
      <c r="D66" s="396">
        <v>0.2</v>
      </c>
      <c r="F66" s="7"/>
      <c r="G66" s="7"/>
      <c r="H66" s="7"/>
      <c r="I66" s="7"/>
    </row>
    <row r="67" spans="1:9" x14ac:dyDescent="0.2">
      <c r="A67" s="1" t="s">
        <v>96</v>
      </c>
      <c r="C67" s="395">
        <v>0.33</v>
      </c>
      <c r="D67" s="396">
        <v>0.33</v>
      </c>
      <c r="F67" s="7"/>
      <c r="G67" s="7"/>
      <c r="H67" s="7"/>
      <c r="I67" s="7"/>
    </row>
    <row r="68" spans="1:9" x14ac:dyDescent="0.2">
      <c r="A68" s="1" t="s">
        <v>144</v>
      </c>
      <c r="C68" s="395">
        <v>0</v>
      </c>
      <c r="D68" s="396">
        <v>0</v>
      </c>
      <c r="F68" s="7"/>
      <c r="G68" s="7"/>
      <c r="H68" s="7"/>
      <c r="I68" s="7"/>
    </row>
    <row r="69" spans="1:9" x14ac:dyDescent="0.2">
      <c r="C69" s="187"/>
      <c r="D69" s="180"/>
      <c r="F69" s="7"/>
      <c r="G69" s="7"/>
      <c r="H69" s="7"/>
      <c r="I69" s="7"/>
    </row>
    <row r="70" spans="1:9" x14ac:dyDescent="0.2">
      <c r="A70" s="186" t="s">
        <v>44</v>
      </c>
      <c r="B70" s="186"/>
      <c r="C70" s="461"/>
      <c r="D70" s="444"/>
      <c r="F70" s="7"/>
      <c r="G70" s="7"/>
      <c r="H70" s="7"/>
      <c r="I70" s="7"/>
    </row>
    <row r="71" spans="1:9" x14ac:dyDescent="0.2">
      <c r="C71" s="187" t="s">
        <v>79</v>
      </c>
      <c r="D71" s="445" t="s">
        <v>140</v>
      </c>
      <c r="F71" s="7"/>
      <c r="G71" s="7"/>
      <c r="H71" s="7"/>
      <c r="I71" s="7"/>
    </row>
    <row r="72" spans="1:9" x14ac:dyDescent="0.2">
      <c r="A72" s="1" t="s">
        <v>139</v>
      </c>
      <c r="C72" s="388">
        <v>200</v>
      </c>
      <c r="D72" s="446">
        <v>200</v>
      </c>
      <c r="F72" s="7"/>
      <c r="G72" s="7"/>
      <c r="H72" s="7"/>
      <c r="I72" s="7"/>
    </row>
    <row r="73" spans="1:9" x14ac:dyDescent="0.2">
      <c r="A73" s="1" t="s">
        <v>88</v>
      </c>
      <c r="C73" s="388">
        <v>200</v>
      </c>
      <c r="D73" s="446">
        <v>200</v>
      </c>
      <c r="F73" s="7"/>
      <c r="G73" s="7"/>
      <c r="H73" s="7"/>
      <c r="I73" s="7"/>
    </row>
    <row r="74" spans="1:9" x14ac:dyDescent="0.2">
      <c r="A74" s="1" t="s">
        <v>96</v>
      </c>
      <c r="C74" s="388">
        <v>200</v>
      </c>
      <c r="D74" s="446">
        <v>200</v>
      </c>
      <c r="F74" s="7"/>
      <c r="G74" s="7"/>
      <c r="H74" s="7"/>
      <c r="I74" s="7"/>
    </row>
    <row r="75" spans="1:9" x14ac:dyDescent="0.2">
      <c r="A75" s="1" t="s">
        <v>144</v>
      </c>
      <c r="C75" s="388">
        <v>200</v>
      </c>
      <c r="D75" s="446">
        <v>200</v>
      </c>
      <c r="F75" s="7"/>
      <c r="G75" s="7"/>
      <c r="H75" s="7"/>
      <c r="I75" s="7"/>
    </row>
    <row r="76" spans="1:9" x14ac:dyDescent="0.2">
      <c r="C76" s="187"/>
      <c r="D76" s="445"/>
      <c r="F76" s="7"/>
      <c r="G76" s="7"/>
      <c r="H76" s="7"/>
      <c r="I76" s="7"/>
    </row>
    <row r="77" spans="1:9" x14ac:dyDescent="0.2">
      <c r="A77" s="186" t="s">
        <v>218</v>
      </c>
      <c r="B77" s="186"/>
      <c r="C77" s="461"/>
      <c r="D77" s="444"/>
      <c r="F77" s="7"/>
      <c r="G77" s="7"/>
      <c r="H77" s="7"/>
      <c r="I77" s="7"/>
    </row>
    <row r="78" spans="1:9" x14ac:dyDescent="0.2">
      <c r="C78" s="187" t="s">
        <v>79</v>
      </c>
      <c r="D78" s="445" t="s">
        <v>140</v>
      </c>
      <c r="F78" s="7"/>
      <c r="G78" s="7"/>
      <c r="H78" s="7"/>
      <c r="I78" s="7"/>
    </row>
    <row r="79" spans="1:9" x14ac:dyDescent="0.2">
      <c r="A79" s="1" t="s">
        <v>139</v>
      </c>
      <c r="C79" s="397">
        <v>1</v>
      </c>
      <c r="D79" s="447">
        <v>1</v>
      </c>
      <c r="F79" s="7"/>
      <c r="G79" s="7"/>
      <c r="H79" s="7"/>
      <c r="I79" s="7"/>
    </row>
    <row r="80" spans="1:9" x14ac:dyDescent="0.2">
      <c r="A80" s="1" t="s">
        <v>88</v>
      </c>
      <c r="C80" s="397">
        <v>1</v>
      </c>
      <c r="D80" s="447">
        <v>1</v>
      </c>
      <c r="F80" s="7"/>
      <c r="G80" s="7"/>
      <c r="H80" s="7"/>
      <c r="I80" s="7"/>
    </row>
    <row r="81" spans="1:9" x14ac:dyDescent="0.2">
      <c r="A81" s="1" t="s">
        <v>96</v>
      </c>
      <c r="C81" s="397">
        <v>1</v>
      </c>
      <c r="D81" s="447">
        <v>1</v>
      </c>
      <c r="F81" s="7"/>
      <c r="G81" s="7"/>
      <c r="H81" s="7"/>
      <c r="I81" s="7"/>
    </row>
    <row r="82" spans="1:9" x14ac:dyDescent="0.2">
      <c r="A82" s="1" t="s">
        <v>144</v>
      </c>
      <c r="C82" s="397">
        <v>1</v>
      </c>
      <c r="D82" s="447">
        <v>1</v>
      </c>
      <c r="F82" s="7"/>
      <c r="G82" s="7"/>
      <c r="H82" s="7"/>
      <c r="I82" s="7"/>
    </row>
    <row r="83" spans="1:9" x14ac:dyDescent="0.2">
      <c r="C83" s="187"/>
      <c r="D83" s="445"/>
      <c r="F83" s="7"/>
      <c r="G83" s="7"/>
      <c r="H83" s="7"/>
      <c r="I83" s="7"/>
    </row>
    <row r="84" spans="1:9" x14ac:dyDescent="0.2">
      <c r="A84" s="186" t="s">
        <v>269</v>
      </c>
      <c r="B84" s="186"/>
      <c r="C84" s="461"/>
      <c r="D84" s="444"/>
      <c r="F84" s="7"/>
      <c r="G84" s="7"/>
      <c r="H84" s="7"/>
      <c r="I84" s="7"/>
    </row>
    <row r="85" spans="1:9" x14ac:dyDescent="0.2">
      <c r="C85" s="187" t="s">
        <v>79</v>
      </c>
      <c r="D85" s="445" t="s">
        <v>140</v>
      </c>
      <c r="F85" s="7"/>
      <c r="G85" s="7"/>
      <c r="H85" s="7"/>
      <c r="I85" s="7"/>
    </row>
    <row r="86" spans="1:9" x14ac:dyDescent="0.2">
      <c r="A86" s="1" t="s">
        <v>139</v>
      </c>
      <c r="C86" s="393">
        <v>400</v>
      </c>
      <c r="D86" s="448">
        <v>400</v>
      </c>
      <c r="F86" s="7"/>
      <c r="G86" s="7"/>
      <c r="H86" s="7"/>
      <c r="I86" s="7"/>
    </row>
    <row r="87" spans="1:9" x14ac:dyDescent="0.2">
      <c r="A87" s="1" t="s">
        <v>88</v>
      </c>
      <c r="C87" s="393">
        <v>400</v>
      </c>
      <c r="D87" s="448">
        <v>400</v>
      </c>
      <c r="F87" s="7"/>
      <c r="G87" s="7"/>
      <c r="H87" s="7"/>
      <c r="I87" s="7"/>
    </row>
    <row r="88" spans="1:9" x14ac:dyDescent="0.2">
      <c r="A88" s="1" t="s">
        <v>96</v>
      </c>
      <c r="C88" s="393">
        <v>400</v>
      </c>
      <c r="D88" s="448">
        <v>400</v>
      </c>
      <c r="F88" s="7"/>
      <c r="G88" s="7"/>
      <c r="H88" s="7"/>
      <c r="I88" s="7"/>
    </row>
    <row r="89" spans="1:9" x14ac:dyDescent="0.2">
      <c r="A89" s="1" t="s">
        <v>144</v>
      </c>
      <c r="C89" s="393">
        <v>400</v>
      </c>
      <c r="D89" s="448">
        <v>400</v>
      </c>
      <c r="F89" s="7"/>
      <c r="G89" s="7"/>
      <c r="H89" s="7"/>
      <c r="I89" s="7"/>
    </row>
    <row r="90" spans="1:9" x14ac:dyDescent="0.2">
      <c r="C90" s="187"/>
      <c r="D90" s="445"/>
      <c r="F90" s="7"/>
      <c r="G90" s="7"/>
      <c r="H90" s="7"/>
      <c r="I90" s="7"/>
    </row>
    <row r="91" spans="1:9" x14ac:dyDescent="0.2">
      <c r="A91" s="186" t="s">
        <v>385</v>
      </c>
      <c r="B91" s="186"/>
      <c r="C91" s="461"/>
      <c r="D91" s="444"/>
      <c r="E91" s="1" t="s">
        <v>391</v>
      </c>
      <c r="F91" s="7"/>
      <c r="G91" s="7"/>
      <c r="H91" s="7"/>
      <c r="I91" s="7"/>
    </row>
    <row r="92" spans="1:9" x14ac:dyDescent="0.2">
      <c r="C92" s="187" t="s">
        <v>79</v>
      </c>
      <c r="D92" s="445" t="s">
        <v>140</v>
      </c>
      <c r="E92" s="189"/>
      <c r="F92" s="7"/>
      <c r="G92" s="7"/>
      <c r="H92" s="7"/>
      <c r="I92" s="7"/>
    </row>
    <row r="93" spans="1:9" x14ac:dyDescent="0.2">
      <c r="A93" s="1" t="s">
        <v>139</v>
      </c>
      <c r="C93" s="388">
        <v>100</v>
      </c>
      <c r="D93" s="446">
        <v>100</v>
      </c>
      <c r="F93" s="7"/>
      <c r="G93" s="7"/>
      <c r="H93" s="7"/>
      <c r="I93" s="7"/>
    </row>
    <row r="94" spans="1:9" x14ac:dyDescent="0.2">
      <c r="A94" s="1" t="s">
        <v>88</v>
      </c>
      <c r="C94" s="388">
        <v>100</v>
      </c>
      <c r="D94" s="446">
        <v>100</v>
      </c>
      <c r="F94" s="7"/>
      <c r="G94" s="7"/>
      <c r="H94" s="7"/>
      <c r="I94" s="7"/>
    </row>
    <row r="95" spans="1:9" x14ac:dyDescent="0.2">
      <c r="A95" s="1" t="s">
        <v>96</v>
      </c>
      <c r="C95" s="388">
        <v>100</v>
      </c>
      <c r="D95" s="446">
        <v>100</v>
      </c>
      <c r="F95" s="7"/>
      <c r="G95" s="7"/>
      <c r="H95" s="7"/>
      <c r="I95" s="7"/>
    </row>
    <row r="96" spans="1:9" x14ac:dyDescent="0.2">
      <c r="A96" s="1" t="s">
        <v>144</v>
      </c>
      <c r="C96" s="388">
        <v>100</v>
      </c>
      <c r="D96" s="446">
        <v>100</v>
      </c>
      <c r="F96" s="7"/>
      <c r="G96" s="7"/>
      <c r="H96" s="7"/>
      <c r="I96" s="7"/>
    </row>
    <row r="97" spans="1:9" x14ac:dyDescent="0.2">
      <c r="C97" s="187"/>
      <c r="D97" s="445"/>
      <c r="F97" s="7"/>
      <c r="G97" s="7"/>
      <c r="H97" s="7"/>
      <c r="I97" s="7"/>
    </row>
    <row r="98" spans="1:9" x14ac:dyDescent="0.2">
      <c r="A98" s="186" t="s">
        <v>392</v>
      </c>
      <c r="B98" s="186"/>
      <c r="C98" s="461"/>
      <c r="D98" s="444"/>
      <c r="F98" s="7"/>
      <c r="G98" s="7"/>
      <c r="H98" s="7"/>
      <c r="I98" s="7"/>
    </row>
    <row r="99" spans="1:9" x14ac:dyDescent="0.2">
      <c r="C99" s="187" t="s">
        <v>79</v>
      </c>
      <c r="D99" s="445" t="s">
        <v>140</v>
      </c>
      <c r="F99" s="7"/>
      <c r="G99" s="7"/>
      <c r="H99" s="7"/>
      <c r="I99" s="7"/>
    </row>
    <row r="100" spans="1:9" x14ac:dyDescent="0.2">
      <c r="A100" s="1" t="s">
        <v>139</v>
      </c>
      <c r="C100" s="397">
        <v>1</v>
      </c>
      <c r="D100" s="447">
        <v>1</v>
      </c>
      <c r="F100" s="7"/>
      <c r="G100" s="7"/>
      <c r="H100" s="7"/>
      <c r="I100" s="7"/>
    </row>
    <row r="101" spans="1:9" x14ac:dyDescent="0.2">
      <c r="A101" s="1" t="s">
        <v>88</v>
      </c>
      <c r="C101" s="397">
        <v>1</v>
      </c>
      <c r="D101" s="447">
        <v>1</v>
      </c>
      <c r="F101" s="7"/>
      <c r="G101" s="7"/>
      <c r="H101" s="7"/>
      <c r="I101" s="7"/>
    </row>
    <row r="102" spans="1:9" x14ac:dyDescent="0.2">
      <c r="A102" s="1" t="s">
        <v>96</v>
      </c>
      <c r="C102" s="397">
        <v>1</v>
      </c>
      <c r="D102" s="447">
        <v>1</v>
      </c>
      <c r="F102" s="7"/>
      <c r="G102" s="7"/>
      <c r="H102" s="7"/>
      <c r="I102" s="7"/>
    </row>
    <row r="103" spans="1:9" x14ac:dyDescent="0.2">
      <c r="A103" s="1" t="s">
        <v>144</v>
      </c>
      <c r="C103" s="397">
        <v>1</v>
      </c>
      <c r="D103" s="447">
        <v>1</v>
      </c>
      <c r="F103" s="7"/>
      <c r="G103" s="7"/>
      <c r="H103" s="7"/>
      <c r="I103" s="7"/>
    </row>
    <row r="104" spans="1:9" x14ac:dyDescent="0.2">
      <c r="C104" s="187"/>
      <c r="D104" s="445"/>
      <c r="F104" s="7"/>
      <c r="G104" s="7"/>
      <c r="H104" s="7"/>
      <c r="I104" s="7"/>
    </row>
    <row r="105" spans="1:9" x14ac:dyDescent="0.2">
      <c r="A105" s="186" t="s">
        <v>389</v>
      </c>
      <c r="B105" s="186"/>
      <c r="C105" s="461"/>
      <c r="D105" s="444"/>
      <c r="F105" s="7"/>
      <c r="G105" s="7"/>
      <c r="H105" s="7"/>
      <c r="I105" s="7"/>
    </row>
    <row r="106" spans="1:9" x14ac:dyDescent="0.2">
      <c r="C106" s="187" t="s">
        <v>79</v>
      </c>
      <c r="D106" s="445" t="s">
        <v>140</v>
      </c>
      <c r="F106" s="7"/>
      <c r="G106" s="7"/>
      <c r="H106" s="7"/>
      <c r="I106" s="7"/>
    </row>
    <row r="107" spans="1:9" x14ac:dyDescent="0.2">
      <c r="A107" s="1" t="s">
        <v>139</v>
      </c>
      <c r="C107" s="393">
        <v>450</v>
      </c>
      <c r="D107" s="448">
        <v>450</v>
      </c>
      <c r="E107" s="418" t="s">
        <v>437</v>
      </c>
      <c r="F107" s="418"/>
      <c r="G107" s="418"/>
      <c r="H107" s="7"/>
      <c r="I107" s="7"/>
    </row>
    <row r="108" spans="1:9" x14ac:dyDescent="0.2">
      <c r="A108" s="1" t="s">
        <v>88</v>
      </c>
      <c r="C108" s="393">
        <v>450</v>
      </c>
      <c r="D108" s="448">
        <v>450</v>
      </c>
      <c r="E108" s="251" t="s">
        <v>436</v>
      </c>
      <c r="F108" s="7"/>
      <c r="G108" s="7"/>
      <c r="H108" s="7"/>
      <c r="I108" s="7"/>
    </row>
    <row r="109" spans="1:9" x14ac:dyDescent="0.2">
      <c r="A109" s="1" t="s">
        <v>96</v>
      </c>
      <c r="C109" s="393">
        <v>600</v>
      </c>
      <c r="D109" s="448">
        <v>600</v>
      </c>
      <c r="E109" s="251" t="s">
        <v>438</v>
      </c>
      <c r="F109" s="7"/>
      <c r="G109" s="7"/>
      <c r="H109" s="7"/>
      <c r="I109" s="7"/>
    </row>
    <row r="110" spans="1:9" x14ac:dyDescent="0.2">
      <c r="A110" s="1" t="s">
        <v>144</v>
      </c>
      <c r="C110" s="393">
        <v>600</v>
      </c>
      <c r="D110" s="448">
        <v>600</v>
      </c>
      <c r="E110" s="251" t="s">
        <v>390</v>
      </c>
      <c r="F110" s="7"/>
      <c r="G110" s="7"/>
      <c r="H110" s="7"/>
      <c r="I110" s="7"/>
    </row>
    <row r="111" spans="1:9" x14ac:dyDescent="0.2">
      <c r="C111" s="187"/>
      <c r="D111" s="445"/>
      <c r="F111" s="7"/>
      <c r="G111" s="7"/>
      <c r="H111" s="7"/>
      <c r="I111" s="7"/>
    </row>
    <row r="112" spans="1:9" x14ac:dyDescent="0.2">
      <c r="A112" s="186" t="s">
        <v>327</v>
      </c>
      <c r="B112" s="186"/>
      <c r="C112" s="461"/>
      <c r="D112" s="444"/>
      <c r="F112" s="7"/>
      <c r="G112" s="7"/>
      <c r="H112" s="7"/>
      <c r="I112" s="7"/>
    </row>
    <row r="113" spans="1:9" x14ac:dyDescent="0.2">
      <c r="C113" s="187" t="s">
        <v>79</v>
      </c>
      <c r="D113" s="445" t="s">
        <v>140</v>
      </c>
      <c r="F113" s="7"/>
      <c r="G113" s="7"/>
      <c r="H113" s="7"/>
      <c r="I113" s="7"/>
    </row>
    <row r="114" spans="1:9" x14ac:dyDescent="0.2">
      <c r="A114" s="1" t="s">
        <v>139</v>
      </c>
      <c r="C114" s="393">
        <v>100</v>
      </c>
      <c r="D114" s="448">
        <v>100</v>
      </c>
      <c r="F114" s="7"/>
      <c r="G114" s="7"/>
      <c r="H114" s="7"/>
      <c r="I114" s="7"/>
    </row>
    <row r="115" spans="1:9" x14ac:dyDescent="0.2">
      <c r="A115" s="1" t="s">
        <v>88</v>
      </c>
      <c r="C115" s="393">
        <v>100</v>
      </c>
      <c r="D115" s="448">
        <v>100</v>
      </c>
      <c r="F115" s="7"/>
      <c r="G115" s="7"/>
      <c r="H115" s="7"/>
      <c r="I115" s="7"/>
    </row>
    <row r="116" spans="1:9" x14ac:dyDescent="0.2">
      <c r="A116" s="1" t="s">
        <v>96</v>
      </c>
      <c r="C116" s="393">
        <v>100</v>
      </c>
      <c r="D116" s="448">
        <v>100</v>
      </c>
      <c r="F116" s="7"/>
      <c r="G116" s="7"/>
      <c r="H116" s="7"/>
      <c r="I116" s="7"/>
    </row>
    <row r="117" spans="1:9" x14ac:dyDescent="0.2">
      <c r="A117" s="1" t="s">
        <v>144</v>
      </c>
      <c r="C117" s="393">
        <v>100</v>
      </c>
      <c r="D117" s="448">
        <v>100</v>
      </c>
      <c r="F117" s="7"/>
      <c r="G117" s="7"/>
      <c r="H117" s="7"/>
      <c r="I117" s="7"/>
    </row>
    <row r="118" spans="1:9" x14ac:dyDescent="0.2">
      <c r="C118" s="187"/>
      <c r="D118" s="180"/>
      <c r="F118" s="7"/>
      <c r="G118" s="7"/>
      <c r="H118" s="7"/>
      <c r="I118" s="7"/>
    </row>
    <row r="119" spans="1:9" s="251" customFormat="1" x14ac:dyDescent="0.2">
      <c r="A119" s="530" t="s">
        <v>320</v>
      </c>
      <c r="B119" s="530"/>
      <c r="C119" s="530"/>
      <c r="D119" s="530"/>
      <c r="F119" s="7"/>
      <c r="G119" s="7"/>
      <c r="H119" s="7"/>
      <c r="I119" s="7"/>
    </row>
    <row r="120" spans="1:9" s="251" customFormat="1" x14ac:dyDescent="0.2">
      <c r="C120" s="187" t="s">
        <v>79</v>
      </c>
      <c r="D120" s="180" t="s">
        <v>140</v>
      </c>
      <c r="F120" s="7"/>
      <c r="G120" s="7"/>
      <c r="H120" s="7"/>
      <c r="I120" s="7"/>
    </row>
    <row r="121" spans="1:9" s="251" customFormat="1" x14ac:dyDescent="0.2">
      <c r="A121" s="251" t="s">
        <v>180</v>
      </c>
      <c r="C121" s="393" t="s">
        <v>285</v>
      </c>
      <c r="D121" s="394" t="s">
        <v>285</v>
      </c>
      <c r="E121" s="1" t="s">
        <v>328</v>
      </c>
      <c r="F121" s="7"/>
      <c r="G121" s="7"/>
      <c r="H121" s="7"/>
      <c r="I121" s="7"/>
    </row>
    <row r="122" spans="1:9" s="251" customFormat="1" x14ac:dyDescent="0.2">
      <c r="A122" s="251" t="s">
        <v>87</v>
      </c>
      <c r="C122" s="393" t="s">
        <v>285</v>
      </c>
      <c r="D122" s="394" t="s">
        <v>285</v>
      </c>
      <c r="E122" s="251" t="s">
        <v>328</v>
      </c>
      <c r="F122" s="7"/>
      <c r="G122" s="7"/>
      <c r="H122" s="7"/>
      <c r="I122" s="7"/>
    </row>
    <row r="123" spans="1:9" s="251" customFormat="1" x14ac:dyDescent="0.2">
      <c r="A123" s="251" t="s">
        <v>83</v>
      </c>
      <c r="C123" s="393" t="s">
        <v>285</v>
      </c>
      <c r="D123" s="394" t="s">
        <v>285</v>
      </c>
      <c r="E123" s="251" t="s">
        <v>328</v>
      </c>
      <c r="F123" s="7"/>
      <c r="G123" s="7"/>
      <c r="H123" s="7"/>
      <c r="I123" s="7"/>
    </row>
    <row r="124" spans="1:9" s="251" customFormat="1" x14ac:dyDescent="0.2">
      <c r="A124" s="251" t="s">
        <v>97</v>
      </c>
      <c r="C124" s="393" t="s">
        <v>387</v>
      </c>
      <c r="D124" s="394" t="s">
        <v>387</v>
      </c>
      <c r="E124" s="251" t="s">
        <v>328</v>
      </c>
      <c r="F124" s="7"/>
      <c r="G124" s="7"/>
      <c r="H124" s="7"/>
      <c r="I124" s="7"/>
    </row>
    <row r="125" spans="1:9" s="251" customFormat="1" x14ac:dyDescent="0.2">
      <c r="C125" s="184"/>
      <c r="D125" s="185"/>
      <c r="F125" s="7"/>
      <c r="G125" s="7"/>
      <c r="H125" s="7"/>
      <c r="I125" s="7"/>
    </row>
    <row r="126" spans="1:9" x14ac:dyDescent="0.2">
      <c r="A126" s="530" t="s">
        <v>317</v>
      </c>
      <c r="B126" s="530"/>
      <c r="C126" s="530"/>
      <c r="D126" s="530"/>
      <c r="F126" s="7"/>
      <c r="G126" s="7"/>
      <c r="H126" s="7"/>
      <c r="I126" s="7"/>
    </row>
    <row r="127" spans="1:9" x14ac:dyDescent="0.2">
      <c r="C127" s="187" t="s">
        <v>79</v>
      </c>
      <c r="D127" s="180" t="s">
        <v>140</v>
      </c>
      <c r="F127" s="7"/>
      <c r="G127" s="7"/>
      <c r="H127" s="7"/>
      <c r="I127" s="7"/>
    </row>
    <row r="128" spans="1:9" x14ac:dyDescent="0.2">
      <c r="A128" s="1" t="s">
        <v>180</v>
      </c>
      <c r="C128" s="393">
        <v>120</v>
      </c>
      <c r="D128" s="394">
        <v>120</v>
      </c>
      <c r="F128" s="7"/>
      <c r="G128" s="7"/>
      <c r="H128" s="7"/>
      <c r="I128" s="7"/>
    </row>
    <row r="129" spans="1:9" x14ac:dyDescent="0.2">
      <c r="A129" s="1" t="s">
        <v>87</v>
      </c>
      <c r="C129" s="393">
        <v>120</v>
      </c>
      <c r="D129" s="394">
        <v>120</v>
      </c>
      <c r="F129" s="7"/>
      <c r="G129" s="7"/>
      <c r="H129" s="7"/>
      <c r="I129" s="7"/>
    </row>
    <row r="130" spans="1:9" x14ac:dyDescent="0.2">
      <c r="A130" s="1" t="s">
        <v>83</v>
      </c>
      <c r="C130" s="393">
        <v>120</v>
      </c>
      <c r="D130" s="394">
        <v>120</v>
      </c>
      <c r="F130" s="7"/>
      <c r="G130" s="7"/>
      <c r="H130" s="7"/>
      <c r="I130" s="7"/>
    </row>
    <row r="131" spans="1:9" x14ac:dyDescent="0.2">
      <c r="A131" s="1" t="s">
        <v>97</v>
      </c>
      <c r="C131" s="393">
        <v>120</v>
      </c>
      <c r="D131" s="394">
        <v>120</v>
      </c>
      <c r="F131" s="7"/>
      <c r="G131" s="7"/>
      <c r="H131" s="7"/>
      <c r="I131" s="7"/>
    </row>
    <row r="132" spans="1:9" ht="18" customHeight="1" x14ac:dyDescent="0.2">
      <c r="C132" s="180"/>
      <c r="D132" s="180"/>
      <c r="F132" s="7"/>
      <c r="G132" s="7"/>
      <c r="H132" s="7"/>
      <c r="I132" s="7"/>
    </row>
    <row r="133" spans="1:9" s="57" customFormat="1" hidden="1" x14ac:dyDescent="0.2">
      <c r="A133" s="521" t="s">
        <v>318</v>
      </c>
      <c r="B133" s="521"/>
      <c r="C133" s="521"/>
      <c r="D133" s="521"/>
    </row>
    <row r="134" spans="1:9" s="57" customFormat="1" hidden="1" x14ac:dyDescent="0.2">
      <c r="C134" s="224" t="s">
        <v>79</v>
      </c>
      <c r="D134" s="224" t="s">
        <v>140</v>
      </c>
    </row>
    <row r="135" spans="1:9" s="57" customFormat="1" hidden="1" x14ac:dyDescent="0.2">
      <c r="A135" s="57" t="s">
        <v>139</v>
      </c>
      <c r="C135" s="225">
        <v>5</v>
      </c>
      <c r="D135" s="224">
        <v>5</v>
      </c>
    </row>
    <row r="136" spans="1:9" s="57" customFormat="1" hidden="1" x14ac:dyDescent="0.2">
      <c r="A136" s="57" t="s">
        <v>88</v>
      </c>
      <c r="C136" s="225">
        <v>5</v>
      </c>
      <c r="D136" s="224">
        <v>5</v>
      </c>
    </row>
    <row r="137" spans="1:9" s="57" customFormat="1" hidden="1" x14ac:dyDescent="0.2">
      <c r="A137" s="57" t="s">
        <v>96</v>
      </c>
      <c r="C137" s="225">
        <v>5</v>
      </c>
      <c r="D137" s="224">
        <v>5</v>
      </c>
    </row>
    <row r="138" spans="1:9" s="57" customFormat="1" hidden="1" x14ac:dyDescent="0.2">
      <c r="A138" s="57" t="s">
        <v>144</v>
      </c>
      <c r="C138" s="225">
        <v>5</v>
      </c>
      <c r="D138" s="224">
        <v>5</v>
      </c>
    </row>
    <row r="139" spans="1:9" s="57" customFormat="1" hidden="1" x14ac:dyDescent="0.2">
      <c r="C139" s="224"/>
      <c r="D139" s="224"/>
    </row>
    <row r="140" spans="1:9" s="57" customFormat="1" hidden="1" x14ac:dyDescent="0.2">
      <c r="A140" s="521" t="s">
        <v>319</v>
      </c>
      <c r="B140" s="521"/>
      <c r="C140" s="521"/>
      <c r="D140" s="521"/>
    </row>
    <row r="141" spans="1:9" s="57" customFormat="1" hidden="1" x14ac:dyDescent="0.2">
      <c r="B141" s="224" t="s">
        <v>195</v>
      </c>
      <c r="C141" s="224" t="s">
        <v>79</v>
      </c>
      <c r="D141" s="224" t="s">
        <v>140</v>
      </c>
    </row>
    <row r="142" spans="1:9" s="57" customFormat="1" hidden="1" x14ac:dyDescent="0.2">
      <c r="A142" s="57" t="s">
        <v>180</v>
      </c>
      <c r="B142" s="226">
        <v>8</v>
      </c>
      <c r="C142" s="226">
        <v>2</v>
      </c>
      <c r="D142" s="226">
        <v>2</v>
      </c>
    </row>
    <row r="143" spans="1:9" s="57" customFormat="1" hidden="1" x14ac:dyDescent="0.2">
      <c r="A143" s="57" t="s">
        <v>87</v>
      </c>
      <c r="B143" s="226">
        <v>8</v>
      </c>
      <c r="C143" s="226">
        <v>2</v>
      </c>
      <c r="D143" s="226">
        <v>2</v>
      </c>
    </row>
    <row r="144" spans="1:9" s="57" customFormat="1" hidden="1" x14ac:dyDescent="0.2">
      <c r="A144" s="57" t="s">
        <v>83</v>
      </c>
      <c r="B144" s="226">
        <v>8</v>
      </c>
      <c r="C144" s="226">
        <v>2</v>
      </c>
      <c r="D144" s="226">
        <v>2</v>
      </c>
    </row>
    <row r="145" spans="1:15" s="57" customFormat="1" hidden="1" x14ac:dyDescent="0.2">
      <c r="A145" s="57" t="s">
        <v>97</v>
      </c>
      <c r="B145" s="226">
        <v>8</v>
      </c>
      <c r="C145" s="226">
        <v>2</v>
      </c>
      <c r="D145" s="226">
        <v>2</v>
      </c>
    </row>
    <row r="146" spans="1:15" x14ac:dyDescent="0.2">
      <c r="A146" s="285" t="s">
        <v>326</v>
      </c>
      <c r="B146" s="285"/>
      <c r="C146" s="286"/>
      <c r="D146" s="286"/>
      <c r="F146" s="7"/>
      <c r="G146" s="7"/>
      <c r="H146" s="7"/>
      <c r="I146" s="7"/>
    </row>
    <row r="147" spans="1:15" s="251" customFormat="1" x14ac:dyDescent="0.2">
      <c r="C147" s="187" t="s">
        <v>79</v>
      </c>
      <c r="D147" s="180" t="s">
        <v>140</v>
      </c>
      <c r="F147" s="7"/>
      <c r="G147" s="7"/>
      <c r="H147" s="7"/>
      <c r="I147" s="7"/>
    </row>
    <row r="148" spans="1:15" s="251" customFormat="1" x14ac:dyDescent="0.2">
      <c r="A148" s="251" t="s">
        <v>180</v>
      </c>
      <c r="C148" s="393" t="s">
        <v>285</v>
      </c>
      <c r="D148" s="394" t="s">
        <v>285</v>
      </c>
      <c r="E148" s="251" t="s">
        <v>328</v>
      </c>
      <c r="F148" s="7"/>
      <c r="G148" s="7"/>
      <c r="H148" s="7"/>
      <c r="I148" s="7"/>
    </row>
    <row r="149" spans="1:15" s="251" customFormat="1" x14ac:dyDescent="0.2">
      <c r="A149" s="251" t="s">
        <v>87</v>
      </c>
      <c r="C149" s="393" t="s">
        <v>285</v>
      </c>
      <c r="D149" s="394" t="s">
        <v>285</v>
      </c>
      <c r="E149" s="251" t="s">
        <v>328</v>
      </c>
      <c r="F149" s="7"/>
      <c r="G149" s="7"/>
      <c r="H149" s="7"/>
      <c r="I149" s="7"/>
    </row>
    <row r="150" spans="1:15" s="251" customFormat="1" x14ac:dyDescent="0.2">
      <c r="A150" s="251" t="s">
        <v>83</v>
      </c>
      <c r="C150" s="393" t="s">
        <v>285</v>
      </c>
      <c r="D150" s="394" t="s">
        <v>285</v>
      </c>
      <c r="E150" s="251" t="s">
        <v>328</v>
      </c>
      <c r="F150" s="7"/>
      <c r="G150" s="7"/>
      <c r="H150" s="7"/>
      <c r="I150" s="7"/>
    </row>
    <row r="151" spans="1:15" s="251" customFormat="1" x14ac:dyDescent="0.2">
      <c r="A151" s="251" t="s">
        <v>97</v>
      </c>
      <c r="C151" s="393" t="s">
        <v>387</v>
      </c>
      <c r="D151" s="394" t="s">
        <v>387</v>
      </c>
      <c r="E151" s="251" t="s">
        <v>328</v>
      </c>
      <c r="F151" s="7"/>
      <c r="G151" s="7"/>
      <c r="H151" s="7"/>
      <c r="I151" s="7"/>
    </row>
    <row r="152" spans="1:15" s="251" customFormat="1" x14ac:dyDescent="0.2">
      <c r="C152" s="187"/>
      <c r="D152" s="180"/>
      <c r="F152" s="7"/>
      <c r="G152" s="7"/>
      <c r="H152" s="7"/>
      <c r="I152" s="7"/>
    </row>
    <row r="153" spans="1:15" x14ac:dyDescent="0.2">
      <c r="A153" s="186" t="s">
        <v>321</v>
      </c>
      <c r="B153" s="186"/>
      <c r="C153" s="461"/>
      <c r="D153" s="440"/>
      <c r="F153" s="7"/>
      <c r="G153" s="7"/>
      <c r="H153" s="7"/>
      <c r="I153" s="7"/>
    </row>
    <row r="154" spans="1:15" x14ac:dyDescent="0.2">
      <c r="C154" s="187" t="s">
        <v>79</v>
      </c>
      <c r="D154" s="180" t="s">
        <v>140</v>
      </c>
      <c r="F154" s="7"/>
      <c r="G154" s="7"/>
      <c r="H154" s="7"/>
      <c r="I154" s="7"/>
    </row>
    <row r="155" spans="1:15" x14ac:dyDescent="0.2">
      <c r="A155" s="1" t="s">
        <v>180</v>
      </c>
      <c r="C155" s="393">
        <v>120</v>
      </c>
      <c r="D155" s="394">
        <v>120</v>
      </c>
      <c r="E155" s="251" t="s">
        <v>384</v>
      </c>
      <c r="F155" s="7"/>
      <c r="G155" s="7"/>
      <c r="H155" s="7"/>
      <c r="I155" s="7"/>
      <c r="J155" s="251"/>
      <c r="K155" s="251"/>
      <c r="L155" s="251"/>
      <c r="M155" s="251"/>
      <c r="N155" s="251"/>
    </row>
    <row r="156" spans="1:15" x14ac:dyDescent="0.2">
      <c r="A156" s="1" t="s">
        <v>87</v>
      </c>
      <c r="C156" s="393">
        <v>120</v>
      </c>
      <c r="D156" s="394">
        <v>120</v>
      </c>
      <c r="E156" s="251" t="s">
        <v>384</v>
      </c>
      <c r="F156" s="7"/>
      <c r="G156" s="7"/>
      <c r="H156" s="7"/>
      <c r="I156" s="7"/>
      <c r="J156" s="251"/>
      <c r="K156" s="251"/>
      <c r="L156" s="251"/>
      <c r="M156" s="251"/>
      <c r="N156" s="251"/>
      <c r="O156" s="251"/>
    </row>
    <row r="157" spans="1:15" x14ac:dyDescent="0.2">
      <c r="A157" s="1" t="s">
        <v>83</v>
      </c>
      <c r="C157" s="393">
        <v>120</v>
      </c>
      <c r="D157" s="394">
        <v>120</v>
      </c>
      <c r="E157" s="251" t="s">
        <v>384</v>
      </c>
      <c r="F157" s="7"/>
      <c r="G157" s="7"/>
      <c r="H157" s="7"/>
      <c r="I157" s="7"/>
      <c r="J157" s="251"/>
      <c r="K157" s="251"/>
      <c r="L157" s="251"/>
      <c r="M157" s="251"/>
      <c r="N157" s="251"/>
      <c r="O157" s="251"/>
    </row>
    <row r="158" spans="1:15" x14ac:dyDescent="0.2">
      <c r="A158" s="1" t="s">
        <v>97</v>
      </c>
      <c r="C158" s="393">
        <v>120</v>
      </c>
      <c r="D158" s="394">
        <v>120</v>
      </c>
      <c r="E158" s="251" t="s">
        <v>384</v>
      </c>
      <c r="F158" s="7"/>
      <c r="G158" s="7"/>
      <c r="H158" s="7"/>
      <c r="I158" s="7"/>
      <c r="J158" s="251"/>
      <c r="K158" s="251"/>
      <c r="L158" s="251"/>
      <c r="M158" s="251"/>
      <c r="N158" s="251"/>
      <c r="O158" s="251"/>
    </row>
    <row r="159" spans="1:15" x14ac:dyDescent="0.2">
      <c r="C159" s="193"/>
      <c r="D159" s="185"/>
      <c r="F159" s="7"/>
      <c r="G159" s="7"/>
      <c r="H159" s="7"/>
      <c r="I159" s="7"/>
    </row>
    <row r="160" spans="1:15" s="57" customFormat="1" hidden="1" x14ac:dyDescent="0.2">
      <c r="A160" s="521" t="s">
        <v>322</v>
      </c>
      <c r="B160" s="521"/>
      <c r="C160" s="521"/>
      <c r="D160" s="521"/>
    </row>
    <row r="161" spans="1:4" s="57" customFormat="1" hidden="1" x14ac:dyDescent="0.2">
      <c r="B161" s="224" t="s">
        <v>195</v>
      </c>
      <c r="C161" s="224" t="s">
        <v>79</v>
      </c>
      <c r="D161" s="224" t="s">
        <v>140</v>
      </c>
    </row>
    <row r="162" spans="1:4" s="57" customFormat="1" hidden="1" x14ac:dyDescent="0.2">
      <c r="A162" s="57" t="s">
        <v>180</v>
      </c>
      <c r="B162" s="227">
        <v>6</v>
      </c>
      <c r="C162" s="228">
        <v>6</v>
      </c>
      <c r="D162" s="227">
        <v>6</v>
      </c>
    </row>
    <row r="163" spans="1:4" s="57" customFormat="1" hidden="1" x14ac:dyDescent="0.2">
      <c r="A163" s="57" t="s">
        <v>87</v>
      </c>
      <c r="B163" s="227">
        <v>6</v>
      </c>
      <c r="C163" s="228">
        <v>6</v>
      </c>
      <c r="D163" s="227">
        <v>6</v>
      </c>
    </row>
    <row r="164" spans="1:4" s="57" customFormat="1" hidden="1" x14ac:dyDescent="0.2">
      <c r="A164" s="57" t="s">
        <v>83</v>
      </c>
      <c r="B164" s="227">
        <v>6</v>
      </c>
      <c r="C164" s="228">
        <v>6</v>
      </c>
      <c r="D164" s="227">
        <v>6</v>
      </c>
    </row>
    <row r="165" spans="1:4" s="57" customFormat="1" hidden="1" x14ac:dyDescent="0.2">
      <c r="A165" s="57" t="s">
        <v>97</v>
      </c>
      <c r="B165" s="227">
        <v>6</v>
      </c>
      <c r="C165" s="228">
        <v>6</v>
      </c>
      <c r="D165" s="227">
        <v>6</v>
      </c>
    </row>
    <row r="166" spans="1:4" s="57" customFormat="1" hidden="1" x14ac:dyDescent="0.2">
      <c r="B166" s="224"/>
      <c r="C166" s="229"/>
      <c r="D166" s="229"/>
    </row>
    <row r="167" spans="1:4" s="57" customFormat="1" hidden="1" x14ac:dyDescent="0.2">
      <c r="A167" s="521" t="s">
        <v>323</v>
      </c>
      <c r="B167" s="521"/>
      <c r="C167" s="521"/>
      <c r="D167" s="521"/>
    </row>
    <row r="168" spans="1:4" s="57" customFormat="1" hidden="1" x14ac:dyDescent="0.2">
      <c r="B168" s="224"/>
      <c r="C168" s="224" t="s">
        <v>79</v>
      </c>
      <c r="D168" s="224" t="s">
        <v>140</v>
      </c>
    </row>
    <row r="169" spans="1:4" s="57" customFormat="1" hidden="1" x14ac:dyDescent="0.2">
      <c r="A169" s="57" t="s">
        <v>180</v>
      </c>
      <c r="B169" s="227"/>
      <c r="C169" s="228">
        <v>5</v>
      </c>
      <c r="D169" s="227">
        <v>5</v>
      </c>
    </row>
    <row r="170" spans="1:4" s="57" customFormat="1" hidden="1" x14ac:dyDescent="0.2">
      <c r="A170" s="57" t="s">
        <v>87</v>
      </c>
      <c r="B170" s="227"/>
      <c r="C170" s="228">
        <v>5</v>
      </c>
      <c r="D170" s="227">
        <v>5</v>
      </c>
    </row>
    <row r="171" spans="1:4" s="57" customFormat="1" hidden="1" x14ac:dyDescent="0.2">
      <c r="A171" s="57" t="s">
        <v>83</v>
      </c>
      <c r="B171" s="227"/>
      <c r="C171" s="228">
        <v>5</v>
      </c>
      <c r="D171" s="227">
        <v>5</v>
      </c>
    </row>
    <row r="172" spans="1:4" s="57" customFormat="1" hidden="1" x14ac:dyDescent="0.2">
      <c r="A172" s="57" t="s">
        <v>97</v>
      </c>
      <c r="B172" s="227"/>
      <c r="C172" s="228">
        <v>5</v>
      </c>
      <c r="D172" s="227">
        <v>5</v>
      </c>
    </row>
    <row r="173" spans="1:4" s="57" customFormat="1" hidden="1" x14ac:dyDescent="0.2">
      <c r="B173" s="227"/>
      <c r="C173" s="228"/>
      <c r="D173" s="227"/>
    </row>
    <row r="174" spans="1:4" s="57" customFormat="1" hidden="1" x14ac:dyDescent="0.2">
      <c r="A174" s="521" t="s">
        <v>324</v>
      </c>
      <c r="B174" s="521"/>
      <c r="C174" s="521"/>
      <c r="D174" s="521"/>
    </row>
    <row r="175" spans="1:4" s="57" customFormat="1" hidden="1" x14ac:dyDescent="0.2">
      <c r="B175" s="224"/>
      <c r="C175" s="224" t="s">
        <v>79</v>
      </c>
      <c r="D175" s="224" t="s">
        <v>140</v>
      </c>
    </row>
    <row r="176" spans="1:4" s="57" customFormat="1" hidden="1" x14ac:dyDescent="0.2">
      <c r="A176" s="57" t="s">
        <v>180</v>
      </c>
      <c r="B176" s="224"/>
      <c r="C176" s="228">
        <v>8</v>
      </c>
      <c r="D176" s="227">
        <v>8</v>
      </c>
    </row>
    <row r="177" spans="1:4" s="57" customFormat="1" hidden="1" x14ac:dyDescent="0.2">
      <c r="A177" s="57" t="s">
        <v>87</v>
      </c>
      <c r="B177" s="224"/>
      <c r="C177" s="228">
        <v>8</v>
      </c>
      <c r="D177" s="227">
        <v>8</v>
      </c>
    </row>
    <row r="178" spans="1:4" s="57" customFormat="1" hidden="1" x14ac:dyDescent="0.2">
      <c r="A178" s="57" t="s">
        <v>83</v>
      </c>
      <c r="B178" s="224"/>
      <c r="C178" s="228">
        <v>8</v>
      </c>
      <c r="D178" s="227">
        <v>8</v>
      </c>
    </row>
    <row r="179" spans="1:4" s="57" customFormat="1" hidden="1" x14ac:dyDescent="0.2">
      <c r="A179" s="57" t="s">
        <v>97</v>
      </c>
      <c r="B179" s="224"/>
      <c r="C179" s="228">
        <v>8</v>
      </c>
      <c r="D179" s="227">
        <v>8</v>
      </c>
    </row>
    <row r="180" spans="1:4" s="57" customFormat="1" hidden="1" x14ac:dyDescent="0.2">
      <c r="C180" s="226"/>
      <c r="D180" s="229"/>
    </row>
    <row r="181" spans="1:4" s="57" customFormat="1" hidden="1" x14ac:dyDescent="0.2">
      <c r="A181" s="521" t="s">
        <v>325</v>
      </c>
      <c r="B181" s="521"/>
      <c r="C181" s="521"/>
      <c r="D181" s="521"/>
    </row>
    <row r="182" spans="1:4" s="57" customFormat="1" hidden="1" x14ac:dyDescent="0.2">
      <c r="B182" s="224"/>
      <c r="C182" s="224" t="s">
        <v>79</v>
      </c>
      <c r="D182" s="224" t="s">
        <v>140</v>
      </c>
    </row>
    <row r="183" spans="1:4" s="57" customFormat="1" hidden="1" x14ac:dyDescent="0.2">
      <c r="A183" s="57" t="s">
        <v>180</v>
      </c>
      <c r="B183" s="224"/>
      <c r="C183" s="228">
        <v>5</v>
      </c>
      <c r="D183" s="227">
        <v>5</v>
      </c>
    </row>
    <row r="184" spans="1:4" s="57" customFormat="1" hidden="1" x14ac:dyDescent="0.2">
      <c r="A184" s="57" t="s">
        <v>87</v>
      </c>
      <c r="B184" s="224"/>
      <c r="C184" s="228">
        <v>5</v>
      </c>
      <c r="D184" s="227">
        <v>5</v>
      </c>
    </row>
    <row r="185" spans="1:4" s="57" customFormat="1" hidden="1" x14ac:dyDescent="0.2">
      <c r="A185" s="57" t="s">
        <v>83</v>
      </c>
      <c r="B185" s="224"/>
      <c r="C185" s="228">
        <v>5</v>
      </c>
      <c r="D185" s="227">
        <v>5</v>
      </c>
    </row>
    <row r="186" spans="1:4" s="57" customFormat="1" hidden="1" x14ac:dyDescent="0.2">
      <c r="A186" s="57" t="s">
        <v>97</v>
      </c>
      <c r="B186" s="224"/>
      <c r="C186" s="228">
        <v>5</v>
      </c>
      <c r="D186" s="227">
        <v>5</v>
      </c>
    </row>
    <row r="187" spans="1:4" x14ac:dyDescent="0.2">
      <c r="C187" s="194"/>
      <c r="D187" s="185"/>
    </row>
    <row r="188" spans="1:4" x14ac:dyDescent="0.2">
      <c r="A188" s="186" t="s">
        <v>271</v>
      </c>
      <c r="B188" s="186"/>
      <c r="C188" s="192"/>
      <c r="D188" s="192"/>
    </row>
    <row r="189" spans="1:4" x14ac:dyDescent="0.2">
      <c r="C189" s="187" t="s">
        <v>79</v>
      </c>
      <c r="D189" s="180" t="s">
        <v>140</v>
      </c>
    </row>
    <row r="190" spans="1:4" x14ac:dyDescent="0.2">
      <c r="A190" s="1" t="s">
        <v>180</v>
      </c>
      <c r="C190" s="388">
        <v>141</v>
      </c>
      <c r="D190" s="389">
        <v>141</v>
      </c>
    </row>
    <row r="191" spans="1:4" x14ac:dyDescent="0.2">
      <c r="A191" s="1" t="s">
        <v>87</v>
      </c>
      <c r="C191" s="388">
        <v>141</v>
      </c>
      <c r="D191" s="389">
        <v>141</v>
      </c>
    </row>
    <row r="192" spans="1:4" x14ac:dyDescent="0.2">
      <c r="A192" s="1" t="s">
        <v>83</v>
      </c>
      <c r="C192" s="388">
        <v>141</v>
      </c>
      <c r="D192" s="389">
        <v>141</v>
      </c>
    </row>
    <row r="193" spans="1:6" x14ac:dyDescent="0.2">
      <c r="A193" s="1" t="s">
        <v>97</v>
      </c>
      <c r="C193" s="388">
        <v>141</v>
      </c>
      <c r="D193" s="389">
        <v>141</v>
      </c>
    </row>
    <row r="194" spans="1:6" x14ac:dyDescent="0.2">
      <c r="C194" s="187"/>
      <c r="D194" s="180"/>
    </row>
    <row r="195" spans="1:6" x14ac:dyDescent="0.2">
      <c r="C195" s="187"/>
      <c r="D195" s="180"/>
    </row>
    <row r="196" spans="1:6" x14ac:dyDescent="0.2">
      <c r="A196" s="186" t="s">
        <v>270</v>
      </c>
      <c r="B196" s="186"/>
      <c r="C196" s="461"/>
      <c r="D196" s="440"/>
    </row>
    <row r="197" spans="1:6" x14ac:dyDescent="0.2">
      <c r="C197" s="187" t="s">
        <v>79</v>
      </c>
      <c r="D197" s="180" t="s">
        <v>140</v>
      </c>
    </row>
    <row r="198" spans="1:6" x14ac:dyDescent="0.2">
      <c r="A198" s="1" t="s">
        <v>180</v>
      </c>
      <c r="C198" s="388">
        <v>1000000000</v>
      </c>
      <c r="D198" s="389">
        <v>10000000000</v>
      </c>
      <c r="F198" s="1" t="s">
        <v>386</v>
      </c>
    </row>
    <row r="199" spans="1:6" x14ac:dyDescent="0.2">
      <c r="A199" s="1" t="s">
        <v>87</v>
      </c>
      <c r="C199" s="388">
        <v>1000000000</v>
      </c>
      <c r="D199" s="389">
        <v>10000000000</v>
      </c>
      <c r="F199" s="251" t="s">
        <v>386</v>
      </c>
    </row>
    <row r="200" spans="1:6" x14ac:dyDescent="0.2">
      <c r="A200" s="1" t="s">
        <v>83</v>
      </c>
      <c r="C200" s="388">
        <v>1000000000</v>
      </c>
      <c r="D200" s="389">
        <v>10000000000</v>
      </c>
      <c r="F200" s="251" t="s">
        <v>386</v>
      </c>
    </row>
    <row r="201" spans="1:6" x14ac:dyDescent="0.2">
      <c r="A201" s="1" t="s">
        <v>97</v>
      </c>
      <c r="C201" s="388">
        <v>1000000000</v>
      </c>
      <c r="D201" s="389">
        <v>10000000000</v>
      </c>
      <c r="F201" s="251" t="s">
        <v>386</v>
      </c>
    </row>
    <row r="202" spans="1:6" x14ac:dyDescent="0.2">
      <c r="C202" s="187"/>
      <c r="D202" s="180"/>
    </row>
    <row r="203" spans="1:6" x14ac:dyDescent="0.2">
      <c r="A203" s="186" t="s">
        <v>12</v>
      </c>
      <c r="B203" s="186"/>
      <c r="C203" s="461"/>
      <c r="D203" s="440"/>
    </row>
    <row r="204" spans="1:6" x14ac:dyDescent="0.2">
      <c r="C204" s="187" t="s">
        <v>79</v>
      </c>
      <c r="D204" s="180" t="s">
        <v>140</v>
      </c>
    </row>
    <row r="205" spans="1:6" x14ac:dyDescent="0.2">
      <c r="A205" s="1" t="s">
        <v>139</v>
      </c>
      <c r="C205" s="397">
        <v>1</v>
      </c>
      <c r="D205" s="398">
        <v>1</v>
      </c>
      <c r="F205" s="1" t="s">
        <v>440</v>
      </c>
    </row>
    <row r="206" spans="1:6" x14ac:dyDescent="0.2">
      <c r="A206" s="1" t="s">
        <v>88</v>
      </c>
      <c r="C206" s="397">
        <v>1</v>
      </c>
      <c r="D206" s="398">
        <v>1</v>
      </c>
      <c r="F206" s="251" t="s">
        <v>440</v>
      </c>
    </row>
    <row r="207" spans="1:6" x14ac:dyDescent="0.2">
      <c r="A207" s="1" t="s">
        <v>96</v>
      </c>
      <c r="C207" s="397">
        <v>1</v>
      </c>
      <c r="D207" s="398">
        <v>1</v>
      </c>
      <c r="F207" s="251" t="s">
        <v>441</v>
      </c>
    </row>
    <row r="208" spans="1:6" x14ac:dyDescent="0.2">
      <c r="A208" s="1" t="s">
        <v>144</v>
      </c>
      <c r="C208" s="397">
        <v>1</v>
      </c>
      <c r="D208" s="398">
        <v>1</v>
      </c>
    </row>
    <row r="209" spans="1:6" x14ac:dyDescent="0.2">
      <c r="C209" s="193"/>
      <c r="D209" s="194"/>
    </row>
    <row r="210" spans="1:6" s="251" customFormat="1" x14ac:dyDescent="0.2">
      <c r="A210" s="284" t="s">
        <v>366</v>
      </c>
      <c r="B210" s="284"/>
      <c r="C210" s="462"/>
      <c r="D210" s="442"/>
    </row>
    <row r="211" spans="1:6" s="251" customFormat="1" x14ac:dyDescent="0.2">
      <c r="C211" s="193" t="s">
        <v>79</v>
      </c>
      <c r="D211" s="194" t="s">
        <v>140</v>
      </c>
    </row>
    <row r="212" spans="1:6" s="251" customFormat="1" x14ac:dyDescent="0.2">
      <c r="A212" s="251" t="s">
        <v>139</v>
      </c>
      <c r="C212" s="397">
        <v>0.875</v>
      </c>
      <c r="D212" s="398">
        <v>0.875</v>
      </c>
      <c r="F212" s="251" t="s">
        <v>442</v>
      </c>
    </row>
    <row r="213" spans="1:6" s="251" customFormat="1" x14ac:dyDescent="0.2">
      <c r="A213" s="251" t="s">
        <v>88</v>
      </c>
      <c r="C213" s="397">
        <v>0.875</v>
      </c>
      <c r="D213" s="398">
        <v>0.875</v>
      </c>
      <c r="F213" s="251" t="s">
        <v>442</v>
      </c>
    </row>
    <row r="214" spans="1:6" s="251" customFormat="1" x14ac:dyDescent="0.2">
      <c r="A214" s="251" t="s">
        <v>96</v>
      </c>
      <c r="C214" s="397">
        <v>1</v>
      </c>
      <c r="D214" s="398">
        <v>1</v>
      </c>
      <c r="F214" s="251" t="s">
        <v>442</v>
      </c>
    </row>
    <row r="215" spans="1:6" s="251" customFormat="1" x14ac:dyDescent="0.2">
      <c r="A215" s="251" t="s">
        <v>99</v>
      </c>
      <c r="C215" s="397">
        <v>0</v>
      </c>
      <c r="D215" s="398">
        <v>0</v>
      </c>
      <c r="F215" s="251" t="s">
        <v>443</v>
      </c>
    </row>
    <row r="216" spans="1:6" s="251" customFormat="1" x14ac:dyDescent="0.2">
      <c r="C216" s="193"/>
      <c r="D216" s="194"/>
    </row>
    <row r="217" spans="1:6" x14ac:dyDescent="0.2">
      <c r="A217" s="186" t="s">
        <v>13</v>
      </c>
      <c r="B217" s="186"/>
      <c r="C217" s="462"/>
      <c r="D217" s="442"/>
    </row>
    <row r="218" spans="1:6" x14ac:dyDescent="0.2">
      <c r="C218" s="193" t="s">
        <v>79</v>
      </c>
      <c r="D218" s="194" t="s">
        <v>140</v>
      </c>
    </row>
    <row r="219" spans="1:6" x14ac:dyDescent="0.2">
      <c r="A219" s="1" t="s">
        <v>139</v>
      </c>
      <c r="C219" s="397">
        <v>1</v>
      </c>
      <c r="D219" s="398">
        <v>1</v>
      </c>
      <c r="E219" s="251" t="s">
        <v>444</v>
      </c>
    </row>
    <row r="220" spans="1:6" x14ac:dyDescent="0.2">
      <c r="A220" s="1" t="s">
        <v>88</v>
      </c>
      <c r="C220" s="397">
        <v>1</v>
      </c>
      <c r="D220" s="398">
        <v>1</v>
      </c>
      <c r="E220" s="251" t="s">
        <v>445</v>
      </c>
    </row>
    <row r="221" spans="1:6" x14ac:dyDescent="0.2">
      <c r="A221" s="1" t="s">
        <v>96</v>
      </c>
      <c r="C221" s="397">
        <v>1</v>
      </c>
      <c r="D221" s="398">
        <v>1</v>
      </c>
      <c r="E221" s="251" t="s">
        <v>446</v>
      </c>
    </row>
    <row r="222" spans="1:6" x14ac:dyDescent="0.2">
      <c r="A222" s="1" t="s">
        <v>144</v>
      </c>
      <c r="C222" s="397">
        <v>0</v>
      </c>
      <c r="D222" s="398">
        <v>0</v>
      </c>
      <c r="E222" s="1" t="s">
        <v>393</v>
      </c>
    </row>
    <row r="223" spans="1:6" x14ac:dyDescent="0.2">
      <c r="C223" s="193"/>
      <c r="D223" s="194"/>
    </row>
    <row r="224" spans="1:6" x14ac:dyDescent="0.2">
      <c r="A224" s="186" t="s">
        <v>14</v>
      </c>
      <c r="B224" s="186"/>
      <c r="C224" s="462"/>
      <c r="D224" s="442"/>
    </row>
    <row r="225" spans="1:4" x14ac:dyDescent="0.2">
      <c r="C225" s="193" t="s">
        <v>79</v>
      </c>
      <c r="D225" s="194" t="s">
        <v>140</v>
      </c>
    </row>
    <row r="226" spans="1:4" x14ac:dyDescent="0.2">
      <c r="A226" s="1" t="s">
        <v>139</v>
      </c>
      <c r="C226" s="393">
        <v>750</v>
      </c>
      <c r="D226" s="394">
        <v>750</v>
      </c>
    </row>
    <row r="227" spans="1:4" x14ac:dyDescent="0.2">
      <c r="A227" s="1" t="s">
        <v>88</v>
      </c>
      <c r="C227" s="393">
        <v>750</v>
      </c>
      <c r="D227" s="394">
        <v>750</v>
      </c>
    </row>
    <row r="228" spans="1:4" x14ac:dyDescent="0.2">
      <c r="A228" s="1" t="s">
        <v>96</v>
      </c>
      <c r="C228" s="393">
        <v>750</v>
      </c>
      <c r="D228" s="394">
        <v>750</v>
      </c>
    </row>
    <row r="229" spans="1:4" x14ac:dyDescent="0.2">
      <c r="A229" s="1" t="s">
        <v>144</v>
      </c>
      <c r="C229" s="393">
        <v>750</v>
      </c>
      <c r="D229" s="394">
        <v>750</v>
      </c>
    </row>
    <row r="230" spans="1:4" x14ac:dyDescent="0.2">
      <c r="C230" s="193"/>
      <c r="D230" s="194"/>
    </row>
    <row r="231" spans="1:4" x14ac:dyDescent="0.2">
      <c r="A231" s="186" t="s">
        <v>422</v>
      </c>
      <c r="B231" s="186"/>
      <c r="C231" s="462"/>
      <c r="D231" s="442"/>
    </row>
    <row r="232" spans="1:4" x14ac:dyDescent="0.2">
      <c r="C232" s="193" t="s">
        <v>79</v>
      </c>
      <c r="D232" s="194" t="s">
        <v>140</v>
      </c>
    </row>
    <row r="233" spans="1:4" x14ac:dyDescent="0.2">
      <c r="A233" s="1" t="s">
        <v>139</v>
      </c>
      <c r="C233" s="393">
        <v>125</v>
      </c>
      <c r="D233" s="394">
        <v>125</v>
      </c>
    </row>
    <row r="234" spans="1:4" x14ac:dyDescent="0.2">
      <c r="A234" s="1" t="s">
        <v>88</v>
      </c>
      <c r="C234" s="393">
        <v>125</v>
      </c>
      <c r="D234" s="394">
        <v>125</v>
      </c>
    </row>
    <row r="235" spans="1:4" x14ac:dyDescent="0.2">
      <c r="A235" s="1" t="s">
        <v>96</v>
      </c>
      <c r="C235" s="393">
        <v>125</v>
      </c>
      <c r="D235" s="394">
        <v>125</v>
      </c>
    </row>
    <row r="236" spans="1:4" x14ac:dyDescent="0.2">
      <c r="A236" s="1" t="s">
        <v>144</v>
      </c>
      <c r="C236" s="393">
        <v>125</v>
      </c>
      <c r="D236" s="394">
        <v>125</v>
      </c>
    </row>
    <row r="237" spans="1:4" x14ac:dyDescent="0.2">
      <c r="C237" s="187"/>
      <c r="D237" s="180"/>
    </row>
    <row r="238" spans="1:4" x14ac:dyDescent="0.2">
      <c r="C238" s="187"/>
      <c r="D238" s="180"/>
    </row>
    <row r="239" spans="1:4" s="57" customFormat="1" x14ac:dyDescent="0.2">
      <c r="A239" s="230" t="s">
        <v>423</v>
      </c>
      <c r="B239" s="230"/>
      <c r="C239" s="463"/>
      <c r="D239" s="231"/>
    </row>
    <row r="240" spans="1:4" s="57" customFormat="1" x14ac:dyDescent="0.2">
      <c r="C240" s="225" t="s">
        <v>79</v>
      </c>
      <c r="D240" s="224" t="s">
        <v>140</v>
      </c>
    </row>
    <row r="241" spans="1:5" s="57" customFormat="1" x14ac:dyDescent="0.2">
      <c r="A241" s="57" t="s">
        <v>139</v>
      </c>
      <c r="C241" s="393">
        <v>450</v>
      </c>
      <c r="D241" s="394">
        <v>450</v>
      </c>
    </row>
    <row r="242" spans="1:5" s="57" customFormat="1" x14ac:dyDescent="0.2">
      <c r="A242" s="57" t="s">
        <v>88</v>
      </c>
      <c r="C242" s="393">
        <v>250</v>
      </c>
      <c r="D242" s="394">
        <v>250</v>
      </c>
    </row>
    <row r="243" spans="1:5" s="57" customFormat="1" x14ac:dyDescent="0.2">
      <c r="A243" s="57" t="s">
        <v>96</v>
      </c>
      <c r="C243" s="393">
        <v>250</v>
      </c>
      <c r="D243" s="394">
        <v>250</v>
      </c>
    </row>
    <row r="244" spans="1:5" s="57" customFormat="1" x14ac:dyDescent="0.2">
      <c r="A244" s="57" t="s">
        <v>144</v>
      </c>
      <c r="C244" s="393" t="s">
        <v>367</v>
      </c>
      <c r="D244" s="394" t="s">
        <v>367</v>
      </c>
    </row>
    <row r="245" spans="1:5" x14ac:dyDescent="0.2">
      <c r="C245" s="184"/>
      <c r="D245" s="185"/>
    </row>
    <row r="246" spans="1:5" x14ac:dyDescent="0.2">
      <c r="A246" s="186" t="s">
        <v>33</v>
      </c>
      <c r="B246" s="186"/>
      <c r="C246" s="461"/>
      <c r="D246" s="440"/>
    </row>
    <row r="247" spans="1:5" x14ac:dyDescent="0.2">
      <c r="C247" s="187" t="s">
        <v>79</v>
      </c>
      <c r="D247" s="180" t="s">
        <v>140</v>
      </c>
    </row>
    <row r="248" spans="1:5" x14ac:dyDescent="0.2">
      <c r="A248" s="1" t="s">
        <v>139</v>
      </c>
      <c r="C248" s="397">
        <v>2</v>
      </c>
      <c r="D248" s="398">
        <v>2</v>
      </c>
      <c r="E248" s="1" t="s">
        <v>447</v>
      </c>
    </row>
    <row r="249" spans="1:5" x14ac:dyDescent="0.2">
      <c r="A249" s="1" t="s">
        <v>88</v>
      </c>
      <c r="C249" s="397">
        <v>2</v>
      </c>
      <c r="D249" s="398">
        <v>2</v>
      </c>
      <c r="E249" s="251" t="s">
        <v>448</v>
      </c>
    </row>
    <row r="250" spans="1:5" x14ac:dyDescent="0.2">
      <c r="A250" s="1" t="s">
        <v>96</v>
      </c>
      <c r="C250" s="397">
        <v>3</v>
      </c>
      <c r="D250" s="398">
        <v>3</v>
      </c>
      <c r="E250" s="1" t="s">
        <v>449</v>
      </c>
    </row>
    <row r="251" spans="1:5" x14ac:dyDescent="0.2">
      <c r="A251" s="1" t="s">
        <v>144</v>
      </c>
      <c r="C251" s="397">
        <v>3</v>
      </c>
      <c r="D251" s="398">
        <v>3</v>
      </c>
      <c r="E251" s="251" t="s">
        <v>443</v>
      </c>
    </row>
    <row r="252" spans="1:5" x14ac:dyDescent="0.2">
      <c r="C252" s="180"/>
      <c r="D252" s="180"/>
    </row>
    <row r="253" spans="1:5" x14ac:dyDescent="0.2">
      <c r="A253" s="494" t="s">
        <v>15</v>
      </c>
      <c r="B253" s="494"/>
      <c r="C253" s="513"/>
      <c r="D253" s="441"/>
    </row>
    <row r="254" spans="1:5" x14ac:dyDescent="0.2">
      <c r="C254" s="187" t="s">
        <v>79</v>
      </c>
      <c r="D254" s="180" t="s">
        <v>140</v>
      </c>
    </row>
    <row r="255" spans="1:5" x14ac:dyDescent="0.2">
      <c r="A255" s="1" t="s">
        <v>180</v>
      </c>
      <c r="C255" s="397">
        <v>1</v>
      </c>
      <c r="D255" s="398">
        <v>1</v>
      </c>
      <c r="E255" s="251" t="s">
        <v>439</v>
      </c>
    </row>
    <row r="256" spans="1:5" x14ac:dyDescent="0.2">
      <c r="A256" s="1" t="s">
        <v>87</v>
      </c>
      <c r="C256" s="397">
        <v>1</v>
      </c>
      <c r="D256" s="398">
        <v>1</v>
      </c>
      <c r="E256" s="251" t="s">
        <v>450</v>
      </c>
    </row>
    <row r="257" spans="1:8" x14ac:dyDescent="0.2">
      <c r="A257" s="1" t="s">
        <v>83</v>
      </c>
      <c r="C257" s="397">
        <v>1</v>
      </c>
      <c r="D257" s="398">
        <v>1</v>
      </c>
      <c r="E257" s="251" t="s">
        <v>451</v>
      </c>
    </row>
    <row r="258" spans="1:8" x14ac:dyDescent="0.2">
      <c r="A258" s="1" t="s">
        <v>97</v>
      </c>
      <c r="C258" s="397">
        <v>0</v>
      </c>
      <c r="D258" s="398">
        <v>0</v>
      </c>
      <c r="E258" s="1" t="s">
        <v>452</v>
      </c>
    </row>
    <row r="259" spans="1:8" x14ac:dyDescent="0.2">
      <c r="C259" s="188"/>
    </row>
    <row r="260" spans="1:8" x14ac:dyDescent="0.2">
      <c r="A260" s="494" t="s">
        <v>8</v>
      </c>
      <c r="B260" s="494"/>
      <c r="C260" s="513"/>
      <c r="D260" s="513"/>
    </row>
    <row r="261" spans="1:8" x14ac:dyDescent="0.2">
      <c r="C261" s="187" t="s">
        <v>79</v>
      </c>
      <c r="D261" s="180" t="s">
        <v>140</v>
      </c>
    </row>
    <row r="262" spans="1:8" x14ac:dyDescent="0.2">
      <c r="A262" s="1" t="s">
        <v>180</v>
      </c>
      <c r="C262" s="397">
        <v>1</v>
      </c>
      <c r="D262" s="398">
        <v>1</v>
      </c>
      <c r="E262" s="1" t="s">
        <v>439</v>
      </c>
    </row>
    <row r="263" spans="1:8" x14ac:dyDescent="0.2">
      <c r="A263" s="1" t="s">
        <v>87</v>
      </c>
      <c r="C263" s="397">
        <v>1</v>
      </c>
      <c r="D263" s="398">
        <v>1</v>
      </c>
      <c r="E263" s="251" t="s">
        <v>450</v>
      </c>
    </row>
    <row r="264" spans="1:8" x14ac:dyDescent="0.2">
      <c r="A264" s="1" t="s">
        <v>83</v>
      </c>
      <c r="C264" s="397">
        <v>1</v>
      </c>
      <c r="D264" s="398">
        <v>1</v>
      </c>
      <c r="E264" s="1" t="s">
        <v>456</v>
      </c>
    </row>
    <row r="265" spans="1:8" x14ac:dyDescent="0.2">
      <c r="A265" s="1" t="s">
        <v>97</v>
      </c>
      <c r="C265" s="397">
        <v>0</v>
      </c>
      <c r="D265" s="398">
        <v>0</v>
      </c>
    </row>
    <row r="266" spans="1:8" x14ac:dyDescent="0.2">
      <c r="C266" s="188"/>
      <c r="D266" s="251"/>
    </row>
    <row r="267" spans="1:8" x14ac:dyDescent="0.2">
      <c r="A267" s="186" t="s">
        <v>272</v>
      </c>
      <c r="B267" s="186"/>
      <c r="C267" s="459"/>
      <c r="D267" s="441"/>
    </row>
    <row r="268" spans="1:8" x14ac:dyDescent="0.2">
      <c r="C268" s="187" t="s">
        <v>79</v>
      </c>
      <c r="D268" s="180" t="s">
        <v>140</v>
      </c>
    </row>
    <row r="269" spans="1:8" x14ac:dyDescent="0.2">
      <c r="A269" s="1" t="s">
        <v>180</v>
      </c>
      <c r="C269" s="397">
        <v>2</v>
      </c>
      <c r="D269" s="398">
        <v>2</v>
      </c>
      <c r="E269" s="251" t="s">
        <v>453</v>
      </c>
      <c r="F269" s="251"/>
      <c r="G269" s="251"/>
      <c r="H269" s="251"/>
    </row>
    <row r="270" spans="1:8" x14ac:dyDescent="0.2">
      <c r="A270" s="1" t="s">
        <v>87</v>
      </c>
      <c r="C270" s="397">
        <v>2</v>
      </c>
      <c r="D270" s="398">
        <v>2</v>
      </c>
      <c r="E270" s="251" t="s">
        <v>454</v>
      </c>
      <c r="F270" s="251"/>
      <c r="G270" s="251"/>
      <c r="H270" s="251"/>
    </row>
    <row r="271" spans="1:8" x14ac:dyDescent="0.2">
      <c r="A271" s="1" t="s">
        <v>83</v>
      </c>
      <c r="C271" s="397">
        <v>3</v>
      </c>
      <c r="D271" s="398">
        <v>3</v>
      </c>
      <c r="E271" s="251" t="s">
        <v>455</v>
      </c>
      <c r="F271" s="251"/>
      <c r="G271" s="251"/>
      <c r="H271" s="251"/>
    </row>
    <row r="272" spans="1:8" x14ac:dyDescent="0.2">
      <c r="A272" s="1" t="s">
        <v>97</v>
      </c>
      <c r="C272" s="397">
        <v>1</v>
      </c>
      <c r="D272" s="398">
        <v>1</v>
      </c>
    </row>
    <row r="273" spans="1:6" x14ac:dyDescent="0.2">
      <c r="C273" s="188"/>
    </row>
    <row r="274" spans="1:6" x14ac:dyDescent="0.2">
      <c r="A274" s="186" t="s">
        <v>246</v>
      </c>
      <c r="B274" s="186"/>
      <c r="C274" s="186"/>
      <c r="D274" s="195">
        <v>200</v>
      </c>
    </row>
    <row r="276" spans="1:6" x14ac:dyDescent="0.2">
      <c r="A276" s="196" t="s">
        <v>426</v>
      </c>
      <c r="C276" s="197"/>
      <c r="D276" s="197"/>
      <c r="E276" s="197"/>
      <c r="F276" s="198"/>
    </row>
    <row r="277" spans="1:6" x14ac:dyDescent="0.2">
      <c r="A277" s="232"/>
      <c r="B277" s="233"/>
      <c r="C277" s="234"/>
      <c r="D277" s="234"/>
      <c r="E277" s="234"/>
      <c r="F277" s="235"/>
    </row>
    <row r="278" spans="1:6" x14ac:dyDescent="0.2">
      <c r="A278" s="404"/>
      <c r="B278" s="405"/>
      <c r="C278" s="449" t="s">
        <v>180</v>
      </c>
      <c r="D278" s="449" t="s">
        <v>87</v>
      </c>
      <c r="E278" s="449" t="s">
        <v>115</v>
      </c>
      <c r="F278" s="450" t="s">
        <v>234</v>
      </c>
    </row>
    <row r="279" spans="1:6" x14ac:dyDescent="0.2">
      <c r="A279" s="236" t="s">
        <v>203</v>
      </c>
      <c r="B279" s="29"/>
      <c r="C279" s="451">
        <v>125</v>
      </c>
      <c r="D279" s="451">
        <v>125</v>
      </c>
      <c r="E279" s="451">
        <v>125</v>
      </c>
      <c r="F279" s="452">
        <v>125</v>
      </c>
    </row>
    <row r="280" spans="1:6" x14ac:dyDescent="0.2">
      <c r="A280" s="236" t="s">
        <v>202</v>
      </c>
      <c r="B280" s="29"/>
      <c r="C280" s="451">
        <v>250</v>
      </c>
      <c r="D280" s="451">
        <v>250</v>
      </c>
      <c r="E280" s="451">
        <v>250</v>
      </c>
      <c r="F280" s="452">
        <v>250</v>
      </c>
    </row>
    <row r="281" spans="1:6" x14ac:dyDescent="0.2">
      <c r="A281" s="236" t="s">
        <v>201</v>
      </c>
      <c r="B281" s="29"/>
      <c r="C281" s="451">
        <v>215</v>
      </c>
      <c r="D281" s="451">
        <v>215</v>
      </c>
      <c r="E281" s="451">
        <v>215</v>
      </c>
      <c r="F281" s="452">
        <v>215</v>
      </c>
    </row>
    <row r="282" spans="1:6" x14ac:dyDescent="0.2">
      <c r="A282" s="236" t="s">
        <v>204</v>
      </c>
      <c r="B282" s="29"/>
      <c r="C282" s="451">
        <v>300</v>
      </c>
      <c r="D282" s="451">
        <v>300</v>
      </c>
      <c r="E282" s="451">
        <v>300</v>
      </c>
      <c r="F282" s="452">
        <v>300</v>
      </c>
    </row>
    <row r="283" spans="1:6" x14ac:dyDescent="0.2">
      <c r="A283" s="237" t="s">
        <v>431</v>
      </c>
      <c r="B283" s="220"/>
      <c r="C283" s="453">
        <v>40</v>
      </c>
      <c r="D283" s="453">
        <v>40</v>
      </c>
      <c r="E283" s="453">
        <v>40</v>
      </c>
      <c r="F283" s="454">
        <v>0</v>
      </c>
    </row>
    <row r="285" spans="1:6" x14ac:dyDescent="0.2">
      <c r="A285" s="196" t="s">
        <v>42</v>
      </c>
      <c r="C285" s="197"/>
      <c r="D285" s="197"/>
      <c r="E285" s="197"/>
      <c r="F285" s="198"/>
    </row>
    <row r="286" spans="1:6" x14ac:dyDescent="0.2">
      <c r="A286" s="199"/>
      <c r="B286" s="199"/>
      <c r="C286" s="200"/>
      <c r="D286" s="200"/>
      <c r="E286" s="200"/>
      <c r="F286" s="67"/>
    </row>
    <row r="287" spans="1:6" x14ac:dyDescent="0.2">
      <c r="A287" s="403"/>
      <c r="B287" s="403"/>
      <c r="C287" s="346" t="s">
        <v>180</v>
      </c>
      <c r="D287" s="346" t="s">
        <v>87</v>
      </c>
      <c r="E287" s="346" t="s">
        <v>115</v>
      </c>
      <c r="F287" s="406" t="s">
        <v>234</v>
      </c>
    </row>
    <row r="288" spans="1:6" x14ac:dyDescent="0.2">
      <c r="A288" s="201" t="s">
        <v>203</v>
      </c>
      <c r="B288" s="29"/>
      <c r="C288" s="399">
        <v>125</v>
      </c>
      <c r="D288" s="399">
        <v>125</v>
      </c>
      <c r="E288" s="399">
        <v>125</v>
      </c>
      <c r="F288" s="400">
        <v>125</v>
      </c>
    </row>
    <row r="289" spans="1:6" x14ac:dyDescent="0.2">
      <c r="A289" s="201" t="s">
        <v>202</v>
      </c>
      <c r="B289" s="29"/>
      <c r="C289" s="399">
        <v>250</v>
      </c>
      <c r="D289" s="399">
        <v>250</v>
      </c>
      <c r="E289" s="399">
        <v>250</v>
      </c>
      <c r="F289" s="400">
        <v>250</v>
      </c>
    </row>
    <row r="290" spans="1:6" x14ac:dyDescent="0.2">
      <c r="A290" s="201" t="s">
        <v>201</v>
      </c>
      <c r="B290" s="29"/>
      <c r="C290" s="399">
        <v>215</v>
      </c>
      <c r="D290" s="399">
        <v>215</v>
      </c>
      <c r="E290" s="399">
        <v>215</v>
      </c>
      <c r="F290" s="400">
        <v>215</v>
      </c>
    </row>
    <row r="291" spans="1:6" x14ac:dyDescent="0.2">
      <c r="A291" s="201" t="s">
        <v>204</v>
      </c>
      <c r="B291" s="29"/>
      <c r="C291" s="399">
        <v>300</v>
      </c>
      <c r="D291" s="399">
        <v>300</v>
      </c>
      <c r="E291" s="399">
        <v>300</v>
      </c>
      <c r="F291" s="400">
        <v>300</v>
      </c>
    </row>
    <row r="292" spans="1:6" x14ac:dyDescent="0.2">
      <c r="A292" s="202" t="s">
        <v>431</v>
      </c>
      <c r="B292" s="203"/>
      <c r="C292" s="401">
        <v>40</v>
      </c>
      <c r="D292" s="401">
        <v>40</v>
      </c>
      <c r="E292" s="401">
        <v>40</v>
      </c>
      <c r="F292" s="402">
        <v>0</v>
      </c>
    </row>
  </sheetData>
  <mergeCells count="13">
    <mergeCell ref="K2:K3"/>
    <mergeCell ref="F2:J3"/>
    <mergeCell ref="A8:D8"/>
    <mergeCell ref="A133:D133"/>
    <mergeCell ref="A126:D126"/>
    <mergeCell ref="A119:D119"/>
    <mergeCell ref="A260:D260"/>
    <mergeCell ref="A253:C253"/>
    <mergeCell ref="A140:D140"/>
    <mergeCell ref="A160:D160"/>
    <mergeCell ref="A174:D174"/>
    <mergeCell ref="A181:D181"/>
    <mergeCell ref="A167:D167"/>
  </mergeCells>
  <phoneticPr fontId="1" type="noConversion"/>
  <hyperlinks>
    <hyperlink ref="K4" location="'Simulation input'!A8" display="'Simulation input'!A8" xr:uid="{CFD3E8D3-51FE-8145-94FB-F8D112D18599}"/>
    <hyperlink ref="K5" location="'Simulation input'!A15" display="'Simulation input'!A15" xr:uid="{88944563-3A34-724F-8B81-55C03DC1F508}"/>
    <hyperlink ref="K6" location="'Simulation input'!A33" display="'Simulation input'!A33" xr:uid="{87993F44-8A18-7E45-9F59-913783AB61FD}"/>
    <hyperlink ref="K7" location="'Simulation input'!A50" display="'Simulation input'!A50" xr:uid="{0899C01D-0BC7-E74F-BF3E-873853E7B3FE}"/>
    <hyperlink ref="K8" location="'Simulation input'!A54" display="'Simulation input'!A54" xr:uid="{31894F45-9D76-F545-AE73-C50BD1923E6E}"/>
    <hyperlink ref="K9" location="'Simulation input'!A58" display="'Simulation input'!A58" xr:uid="{34C894BB-711D-4A42-9DD2-571F400E94A8}"/>
    <hyperlink ref="K10" location="'Simulation input'!A63" display="'Simulation input'!A63" xr:uid="{5CF7864D-4161-EB41-AD9B-773316678A7B}"/>
    <hyperlink ref="K11" location="'Simulation input'!A70" display="'Simulation input'!A70" xr:uid="{9800C74F-F23A-F44B-B443-609ECEFD6F9D}"/>
    <hyperlink ref="K12" location="'Simulation input'!A77" display="'Simulation input'!A77" xr:uid="{AEDD7B90-9772-CF42-A2C3-0D718DF23650}"/>
    <hyperlink ref="K13" location="'Simulation input'!A84" display="'Simulation input'!A84" xr:uid="{5E9B8C6C-D0F6-D64A-8615-DD2F1D6E1311}"/>
    <hyperlink ref="K14" location="'Simulation input'!A91" display="'Simulation input'!A91" xr:uid="{BA4AE199-B17E-6848-8583-186327595359}"/>
    <hyperlink ref="K15" location="'Simulation input'!A98" display="'Simulation input'!A98" xr:uid="{BE9E4187-E29D-BC4E-90CB-7B95F9F914E9}"/>
    <hyperlink ref="K16" location="'Simulation input'!A105" display="'Simulation input'!A105" xr:uid="{097FC01A-C215-2646-80DB-97B42543B682}"/>
    <hyperlink ref="K17" location="'Simulation input'!A112" display="'Simulation input'!A112" xr:uid="{588F4208-41E9-9245-B7D8-FC17E8215DBB}"/>
    <hyperlink ref="K18" location="'Simulation input'!A119" display="'Simulation input'!A119" xr:uid="{776A8152-277E-244F-811F-2C0FF07235C4}"/>
    <hyperlink ref="K19" location="'Simulation input'!A126" display="'Simulation input'!A126" xr:uid="{A2593E74-C396-5F4C-9AC2-4882D37ADEC9}"/>
    <hyperlink ref="K20" location="'Simulation input'!A146" display="'Simulation input'!A146" xr:uid="{84C809C6-AFE9-3746-996A-53AB94F2C37A}"/>
    <hyperlink ref="K21" location="'Simulation input'!A153" display="'Simulation input'!A153" xr:uid="{393B6E23-88E2-8D46-A6CA-32AF524570A9}"/>
    <hyperlink ref="K22" location="'Simulation input'!A188" display="'Simulation input'!A188" xr:uid="{140C98D1-FB3C-614B-80F6-1A76DD312EEC}"/>
    <hyperlink ref="K23" location="'Simulation input'!A196" display="'Simulation input'!A196" xr:uid="{EB320CCB-B248-ED45-9600-B2D7D5E8431E}"/>
    <hyperlink ref="K25" location="'Simulation input'!A203" display="'Simulation input'!A203" xr:uid="{004DFD80-8836-FF44-B680-DC7C08EA5A3B}"/>
    <hyperlink ref="K26" location="'Simulation input'!A210" display="'Simulation input'!A210" xr:uid="{5CC4D2E8-7F87-BB4E-8352-A1256B0C3487}"/>
    <hyperlink ref="K27" location="'Simulation input'!A217" display="'Simulation input'!A217" xr:uid="{3DE32751-31A9-9340-8AEF-9AF8E97D0996}"/>
    <hyperlink ref="K28" location="'Simulation input'!A224" display="'Simulation input'!A224" xr:uid="{9A703FED-0BFA-6443-9D6D-54E9D7E0B128}"/>
    <hyperlink ref="K29" location="'Simulation input'!A231" display="'Simulation input'!A231" xr:uid="{9F048AE6-308A-584A-8FE1-E3BCF7D4445B}"/>
    <hyperlink ref="K30" location="'Simulation input'!A239" display="'Simulation input'!A239" xr:uid="{7218C8E8-5445-074D-9CBF-7E571B86D59E}"/>
    <hyperlink ref="K31" location="'Simulation input'!A246" display="'Simulation input'!A246" xr:uid="{E97B7116-A289-804D-956C-086DC6EF472E}"/>
    <hyperlink ref="K32" location="'Simulation input'!A253" display="'Simulation input'!A253" xr:uid="{8407263C-2F45-E04D-BFF7-101AF6BF0462}"/>
    <hyperlink ref="K33" location="'Simulation input'!A260" display="'Simulation input'!A260" xr:uid="{3715D99C-2A15-6C40-8FF5-65EA459E4B25}"/>
    <hyperlink ref="K36" location="'Simulation input'!A267" display="'Simulation input'!A267" xr:uid="{138FC796-BADF-7C46-A3CF-6F7A0F9D7B07}"/>
    <hyperlink ref="K37" location="'Simulation input'!A276" display="'Simulation input'!A276" xr:uid="{D88D3795-46C7-4245-BCAA-E565EE3B32C2}"/>
  </hyperlinks>
  <pageMargins left="0.75" right="0.75" top="1" bottom="1" header="0.5" footer="0.5"/>
  <pageSetup orientation="portrait" horizontalDpi="4294967292" verticalDpi="4294967292"/>
  <headerFooter alignWithMargin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ED292"/>
  <sheetViews>
    <sheetView zoomScale="111" zoomScaleNormal="111" workbookViewId="0">
      <pane xSplit="2" ySplit="12" topLeftCell="C13" activePane="bottomRight" state="frozen"/>
      <selection pane="topRight" activeCell="C1" sqref="C1"/>
      <selection pane="bottomLeft" activeCell="A13" sqref="A13"/>
      <selection pane="bottomRight" activeCell="AO95" sqref="AO95:AO96"/>
    </sheetView>
  </sheetViews>
  <sheetFormatPr baseColWidth="10" defaultColWidth="11" defaultRowHeight="16" x14ac:dyDescent="0.2"/>
  <cols>
    <col min="1" max="1" width="2.83203125" style="82" customWidth="1"/>
    <col min="2" max="2" width="20" style="334" customWidth="1"/>
    <col min="3" max="3" width="11.33203125" style="292" customWidth="1"/>
    <col min="4" max="17" width="5.83203125" style="292" customWidth="1"/>
    <col min="18" max="18" width="9.33203125" style="292" customWidth="1"/>
    <col min="19" max="19" width="11.33203125" style="292" customWidth="1"/>
    <col min="20" max="20" width="2.5" style="292" customWidth="1"/>
    <col min="21" max="21" width="11.33203125" style="301" customWidth="1"/>
    <col min="22" max="22" width="15.1640625" style="292" customWidth="1"/>
    <col min="23" max="23" width="11.33203125" style="292" customWidth="1"/>
    <col min="24" max="24" width="9.5" style="292" customWidth="1"/>
    <col min="25" max="25" width="11" style="292"/>
    <col min="26" max="26" width="10.1640625" style="292" customWidth="1"/>
    <col min="27" max="27" width="11.33203125" style="292" customWidth="1"/>
    <col min="28" max="28" width="9.1640625" style="292" customWidth="1"/>
    <col min="29" max="29" width="17.6640625" style="292" customWidth="1"/>
    <col min="30" max="30" width="19.33203125" style="292" customWidth="1"/>
    <col min="31" max="31" width="18" style="292" customWidth="1"/>
    <col min="32" max="32" width="13.33203125" style="292" customWidth="1"/>
    <col min="33" max="33" width="3" style="293" customWidth="1"/>
    <col min="34" max="34" width="8.6640625" style="292" customWidth="1"/>
    <col min="35" max="35" width="12.1640625" style="292" customWidth="1"/>
    <col min="36" max="36" width="17" style="292" customWidth="1"/>
    <col min="37" max="37" width="15.1640625" style="292" customWidth="1"/>
    <col min="38" max="38" width="15.83203125" style="292" customWidth="1"/>
    <col min="39" max="39" width="3.1640625" style="292" customWidth="1"/>
    <col min="40" max="42" width="11.33203125" style="292" customWidth="1"/>
    <col min="43" max="43" width="2.5" style="1" customWidth="1"/>
    <col min="44" max="45" width="11.33203125" style="1" customWidth="1"/>
    <col min="46" max="46" width="13" style="1" customWidth="1"/>
    <col min="47" max="50" width="11.33203125" style="1" customWidth="1"/>
    <col min="51" max="16384" width="11" style="1"/>
  </cols>
  <sheetData>
    <row r="1" spans="1:134" ht="25" x14ac:dyDescent="0.25">
      <c r="A1" s="60" t="s">
        <v>263</v>
      </c>
    </row>
    <row r="10" spans="1:134" x14ac:dyDescent="0.2">
      <c r="B10" s="335"/>
      <c r="C10" s="536" t="s">
        <v>424</v>
      </c>
      <c r="D10" s="537"/>
      <c r="E10" s="537"/>
      <c r="F10" s="537"/>
      <c r="G10" s="537"/>
      <c r="H10" s="537"/>
      <c r="I10" s="537"/>
      <c r="J10" s="537"/>
      <c r="K10" s="537"/>
      <c r="L10" s="537"/>
      <c r="M10" s="537"/>
      <c r="N10" s="537"/>
      <c r="O10" s="537"/>
      <c r="P10" s="537"/>
      <c r="Q10" s="537"/>
      <c r="R10" s="537"/>
      <c r="S10" s="537"/>
      <c r="T10" s="302"/>
      <c r="U10" s="536" t="s">
        <v>227</v>
      </c>
      <c r="V10" s="545"/>
      <c r="W10" s="545"/>
      <c r="X10" s="545"/>
      <c r="Y10" s="545"/>
      <c r="Z10" s="545"/>
      <c r="AA10" s="545"/>
      <c r="AB10" s="545"/>
      <c r="AC10" s="545"/>
      <c r="AD10" s="545"/>
      <c r="AE10" s="545"/>
      <c r="AF10" s="545"/>
      <c r="AG10" s="303"/>
      <c r="AH10" s="531" t="s">
        <v>289</v>
      </c>
      <c r="AI10" s="532"/>
      <c r="AJ10" s="532"/>
      <c r="AK10" s="533"/>
      <c r="AL10" s="532"/>
      <c r="AM10" s="304"/>
      <c r="AN10" s="536" t="s">
        <v>286</v>
      </c>
      <c r="AO10" s="537"/>
      <c r="AP10" s="537"/>
      <c r="AQ10" s="93"/>
      <c r="AR10" s="512" t="s">
        <v>157</v>
      </c>
      <c r="AS10" s="494"/>
      <c r="AT10" s="494"/>
      <c r="AU10" s="494"/>
      <c r="AV10" s="494"/>
      <c r="AW10" s="494"/>
      <c r="AX10" s="494"/>
    </row>
    <row r="11" spans="1:134" ht="15" customHeight="1" x14ac:dyDescent="0.2">
      <c r="B11" s="336"/>
      <c r="C11" s="305" t="s">
        <v>1</v>
      </c>
      <c r="D11" s="546" t="s">
        <v>346</v>
      </c>
      <c r="E11" s="546"/>
      <c r="F11" s="546"/>
      <c r="G11" s="546"/>
      <c r="H11" s="546"/>
      <c r="I11" s="546"/>
      <c r="J11" s="546"/>
      <c r="K11" s="546"/>
      <c r="L11" s="546"/>
      <c r="M11" s="546"/>
      <c r="N11" s="546"/>
      <c r="O11" s="546"/>
      <c r="P11" s="546"/>
      <c r="Q11" s="546"/>
      <c r="R11" s="514" t="s">
        <v>462</v>
      </c>
      <c r="S11" s="539" t="s">
        <v>345</v>
      </c>
      <c r="T11" s="306"/>
      <c r="U11" s="506" t="s">
        <v>332</v>
      </c>
      <c r="V11" s="543" t="s">
        <v>333</v>
      </c>
      <c r="W11" s="302"/>
      <c r="X11" s="541" t="s">
        <v>335</v>
      </c>
      <c r="Y11" s="541" t="s">
        <v>336</v>
      </c>
      <c r="Z11" s="506" t="s">
        <v>337</v>
      </c>
      <c r="AA11" s="414"/>
      <c r="AB11" s="414"/>
      <c r="AC11" s="506" t="s">
        <v>356</v>
      </c>
      <c r="AD11" s="506" t="s">
        <v>338</v>
      </c>
      <c r="AE11" s="506" t="s">
        <v>350</v>
      </c>
      <c r="AF11" s="506" t="s">
        <v>339</v>
      </c>
      <c r="AG11" s="308"/>
      <c r="AH11" s="506" t="s">
        <v>347</v>
      </c>
      <c r="AI11" s="506" t="s">
        <v>348</v>
      </c>
      <c r="AJ11" s="506" t="s">
        <v>349</v>
      </c>
      <c r="AK11" s="506" t="s">
        <v>340</v>
      </c>
      <c r="AL11" s="506" t="s">
        <v>341</v>
      </c>
      <c r="AM11" s="414"/>
      <c r="AN11" s="506" t="s">
        <v>230</v>
      </c>
      <c r="AO11" s="506" t="s">
        <v>463</v>
      </c>
      <c r="AP11" s="506" t="s">
        <v>80</v>
      </c>
      <c r="AQ11" s="92"/>
      <c r="AR11" s="508" t="s">
        <v>342</v>
      </c>
      <c r="AS11" s="416"/>
      <c r="AT11" s="508" t="s">
        <v>352</v>
      </c>
      <c r="AU11" s="508" t="s">
        <v>351</v>
      </c>
      <c r="AV11" s="508" t="s">
        <v>432</v>
      </c>
      <c r="AW11" s="508" t="s">
        <v>343</v>
      </c>
      <c r="AX11" s="535" t="s">
        <v>344</v>
      </c>
    </row>
    <row r="12" spans="1:134" ht="36" customHeight="1" x14ac:dyDescent="0.2">
      <c r="B12" s="337" t="s">
        <v>156</v>
      </c>
      <c r="C12" s="415" t="s">
        <v>214</v>
      </c>
      <c r="D12" s="415" t="s">
        <v>155</v>
      </c>
      <c r="E12" s="415" t="s">
        <v>5</v>
      </c>
      <c r="F12" s="412">
        <v>1</v>
      </c>
      <c r="G12" s="412">
        <f>1+F12</f>
        <v>2</v>
      </c>
      <c r="H12" s="412">
        <f>1+G12</f>
        <v>3</v>
      </c>
      <c r="I12" s="412">
        <f>1+H12</f>
        <v>4</v>
      </c>
      <c r="J12" s="412">
        <f>1+I12</f>
        <v>5</v>
      </c>
      <c r="K12" s="412">
        <v>6</v>
      </c>
      <c r="L12" s="412">
        <v>7</v>
      </c>
      <c r="M12" s="412">
        <v>8</v>
      </c>
      <c r="N12" s="412">
        <v>9</v>
      </c>
      <c r="O12" s="412">
        <v>10</v>
      </c>
      <c r="P12" s="412">
        <v>11</v>
      </c>
      <c r="Q12" s="412">
        <v>12</v>
      </c>
      <c r="R12" s="501"/>
      <c r="S12" s="540"/>
      <c r="T12" s="415"/>
      <c r="U12" s="507"/>
      <c r="V12" s="544"/>
      <c r="W12" s="415" t="s">
        <v>334</v>
      </c>
      <c r="X12" s="542"/>
      <c r="Y12" s="542"/>
      <c r="Z12" s="538"/>
      <c r="AA12" s="415" t="s">
        <v>178</v>
      </c>
      <c r="AB12" s="415" t="s">
        <v>28</v>
      </c>
      <c r="AC12" s="538"/>
      <c r="AD12" s="538"/>
      <c r="AE12" s="507"/>
      <c r="AF12" s="507"/>
      <c r="AG12" s="310"/>
      <c r="AH12" s="507"/>
      <c r="AI12" s="507"/>
      <c r="AJ12" s="507"/>
      <c r="AK12" s="507"/>
      <c r="AL12" s="507"/>
      <c r="AM12" s="311"/>
      <c r="AN12" s="507"/>
      <c r="AO12" s="507"/>
      <c r="AP12" s="507"/>
      <c r="AQ12" s="92"/>
      <c r="AR12" s="534"/>
      <c r="AS12" s="413" t="s">
        <v>106</v>
      </c>
      <c r="AT12" s="534"/>
      <c r="AU12" s="534"/>
      <c r="AV12" s="534"/>
      <c r="AW12" s="534"/>
      <c r="AX12" s="501"/>
    </row>
    <row r="13" spans="1:134" x14ac:dyDescent="0.2">
      <c r="A13" s="72">
        <f>'Student input data'!A13</f>
        <v>1</v>
      </c>
      <c r="B13" s="338" t="str">
        <f>IF('Student input data'!B13="","-",'Student input data'!B13)</f>
        <v xml:space="preserve">New Name </v>
      </c>
      <c r="C13" s="312">
        <f t="shared" ref="C13:C52" si="0">SUM(D13:Q13)</f>
        <v>100.19999999999999</v>
      </c>
      <c r="D13" s="313">
        <f>'Student input data'!D13/'Simulation input'!C$17</f>
        <v>0</v>
      </c>
      <c r="E13" s="313">
        <f>IF('Simulation input'!C$52="y",'Student input data'!E13/'Simulation input'!C$18,('Student input data'!E13/2)/'Simulation input'!C$18)</f>
        <v>66.599999999999994</v>
      </c>
      <c r="F13" s="313">
        <f>'Student input data'!F13/'Simulation input'!C$19</f>
        <v>8</v>
      </c>
      <c r="G13" s="313">
        <f>'Student input data'!G13/'Simulation input'!C$20</f>
        <v>8</v>
      </c>
      <c r="H13" s="313">
        <f>'Student input data'!H13/'Simulation input'!C$21</f>
        <v>8</v>
      </c>
      <c r="I13" s="313">
        <f>'Student input data'!I13/'Simulation input'!C$22</f>
        <v>4.8</v>
      </c>
      <c r="J13" s="313">
        <f>'Student input data'!J13/'Simulation input'!C$23</f>
        <v>4.8</v>
      </c>
      <c r="K13" s="313">
        <f>'Student input data'!K13/'Simulation input'!C$24</f>
        <v>0</v>
      </c>
      <c r="L13" s="313">
        <f>'Student input data'!L13/'Simulation input'!$C$25</f>
        <v>0</v>
      </c>
      <c r="M13" s="313">
        <f>'Student input data'!M13/'Simulation input'!$C$26</f>
        <v>0</v>
      </c>
      <c r="N13" s="313">
        <f>'Student input data'!N13/'Simulation input'!$C$27</f>
        <v>0</v>
      </c>
      <c r="O13" s="313">
        <f>'Student input data'!O13/'Simulation input'!$C$28</f>
        <v>0</v>
      </c>
      <c r="P13" s="313">
        <f>'Student input data'!P13/'Simulation input'!$C$29</f>
        <v>0</v>
      </c>
      <c r="Q13" s="313">
        <f>'Student input data'!Q13/'Simulation input'!$C$30</f>
        <v>0</v>
      </c>
      <c r="R13" s="314">
        <f>(SUM(D13:J13)*'Simulation input'!$C$65)+(SUM(K13:M13)*'Simulation input'!$C$66)+(SUM(N13:Q13)*'Simulation input'!$C$67)</f>
        <v>20.04</v>
      </c>
      <c r="S13" s="314">
        <f>C13+R13</f>
        <v>120.23999999999998</v>
      </c>
      <c r="T13" s="315"/>
      <c r="U13" s="316">
        <f>IF('Student input data'!C13=0,0,       IF('Student input data'!C13&lt;'Simulation input'!$C$86,'Simulation input'!$C$79/'Simulation input'!$C$86*'Student input data'!C13,          IF('Student input data'!C13&lt;'Simulation input'!$C$72,'Simulation input'!$C$79,     'Student input data'!C13/'Simulation input'!$C$72)))</f>
        <v>7.9950000000000001</v>
      </c>
      <c r="V13" s="317">
        <f>('Student input data'!C13/'Simulation input'!$C$107)+('Student input data'!V13/'Simulation input'!$C$93)</f>
        <v>5.5533333333333328</v>
      </c>
      <c r="W13" s="315">
        <f>'Student input data'!R13/'Simulation input'!C$114</f>
        <v>2</v>
      </c>
      <c r="X13" s="315">
        <f>IF('Simulation input'!$C$121="y",'Student input data'!V13*0.5/'Simulation input'!$C$128,0)</f>
        <v>0.83333333333333337</v>
      </c>
      <c r="Y13" s="315">
        <f>IF('Simulation input'!$C$148="y",'Student input data'!V13*0.5/'Simulation input'!C$155,0)</f>
        <v>0.83333333333333337</v>
      </c>
      <c r="Z13" s="315">
        <f>'Student input data'!C13/'Simulation input'!C$190</f>
        <v>11.340425531914894</v>
      </c>
      <c r="AA13" s="315">
        <f>IF(C13=0,0,'Simulation input'!C$205)</f>
        <v>1</v>
      </c>
      <c r="AB13" s="315">
        <f>IF(C13=0,0,'Student input data'!C13/'Simulation input'!$C$226)</f>
        <v>2.1320000000000001</v>
      </c>
      <c r="AC13" s="315">
        <f>IF('Student input data'!C13=0,0,('Student input data'!C13/'Simulation input'!C$241))</f>
        <v>3.5533333333333332</v>
      </c>
      <c r="AD13" s="315">
        <f>IF('Student input data'!C13=0,0,'Student input data'!V13/'Simulation input'!C$233)</f>
        <v>1.6</v>
      </c>
      <c r="AE13" s="315">
        <f t="shared" ref="AE13:AE52" si="1">SUM(U13:AD13)</f>
        <v>36.840758865248226</v>
      </c>
      <c r="AF13" s="315">
        <f t="shared" ref="AF13:AF52" si="2">S13+AE13</f>
        <v>157.08075886524821</v>
      </c>
      <c r="AG13" s="317"/>
      <c r="AH13" s="315">
        <f>'Student input data'!C13/'Simulation input'!C$198</f>
        <v>1.5990000000000001E-6</v>
      </c>
      <c r="AI13" s="315">
        <f>IF('Simulation input'!C$35=0,0,'Student input data'!D13/'Simulation input'!C$35)+IF('Simulation input'!C$36=0,0,'Student input data'!E13/'Simulation input'!C$36)+IF('Simulation input'!C$37=0,0,'Student input data'!F13/'Simulation input'!C$37)+IF('Simulation input'!C$38=0,0,'Student input data'!G13/'Simulation input'!C$38)+IF('Simulation input'!C$39=0,0,'Student input data'!H13/'Simulation input'!C$39)+IF('Simulation input'!C$40=0,0,'Student input data'!I13/'Simulation input'!C$40)+IF('Simulation input'!C$41=0,0,'Student input data'!J13/'Simulation input'!C$41)+IF('Simulation input'!C$42=0,0,'Student input data'!K13/'Simulation input'!C$42)+IF('Simulation input'!C$43=0,0,'Student input data'!L13/'Simulation input'!C$43)+IF('Simulation input'!C$44=0,0,'Student input data'!M13/'Simulation input'!C$44)+IF('Simulation input'!C$45=0,0,'Student input data'!N13/'Simulation input'!C$45)+IF('Simulation input'!C$46=0,0,'Student input data'!O13/'Simulation input'!C$46)+IF('Simulation input'!C$47=0,0,'Student input data'!P13/'Simulation input'!C$47)+IF('Simulation input'!C$48=0,0,'Student input data'!Q13/'Simulation input'!C$47)</f>
        <v>0</v>
      </c>
      <c r="AJ13" s="315">
        <f>('Student input data'!C13/450)*'Simulation input'!C$248</f>
        <v>7.1066666666666665</v>
      </c>
      <c r="AK13" s="315">
        <f>'Simulation input'!$C$212/'Simulation input'!$C$10*'Student input data'!C13</f>
        <v>3.1091666666666664</v>
      </c>
      <c r="AL13" s="315">
        <f>IF('Student input data'!C13=0,0,IF('Student input data'!C13&lt;'Simulation input'!$C$10,0,('Student input data'!C13-'Simulation input'!$C$10)/'Simulation input'!$C$10)*'Simulation input'!C$219)</f>
        <v>2.5533333333333332</v>
      </c>
      <c r="AM13" s="315"/>
      <c r="AN13" s="315">
        <f>IF(C13=0,0,'Simulation input'!C$255)</f>
        <v>1</v>
      </c>
      <c r="AO13" s="315">
        <f>IF(C13=0,0,IF('Student input data'!C13&lt;'Simulation input'!$C$10,0,(('Student input data'!C13-'Simulation input'!$C$10)/'Simulation input'!$C$10)*'Simulation input'!$C$262))</f>
        <v>2.5533333333333332</v>
      </c>
      <c r="AP13" s="315">
        <f>('Student input data'!C13/450)*'Simulation input'!C$269</f>
        <v>7.1066666666666665</v>
      </c>
      <c r="AQ13" s="110"/>
      <c r="AR13" s="132">
        <f>'Simulation input'!C279*'Student input data'!C13</f>
        <v>199875</v>
      </c>
      <c r="AS13" s="132">
        <f>'Simulation input'!C$280*'Student input data'!C13</f>
        <v>399750</v>
      </c>
      <c r="AT13" s="132">
        <f>'Simulation input'!C$281*'Student input data'!C13</f>
        <v>343785</v>
      </c>
      <c r="AU13" s="132">
        <f>'Simulation input'!C$282*'Student input data'!C13</f>
        <v>479700</v>
      </c>
      <c r="AV13" s="132">
        <f>'Simulation input'!C$283*'Student input data'!C13</f>
        <v>63960</v>
      </c>
      <c r="AW13" s="132">
        <f>SUM(AR13:AV13)</f>
        <v>1487070</v>
      </c>
      <c r="AX13" s="132">
        <f>IF('Student input data'!C13=0,0,AW13/'Student input data'!C13)</f>
        <v>930</v>
      </c>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row>
    <row r="14" spans="1:134" x14ac:dyDescent="0.2">
      <c r="A14" s="72">
        <f>'Student input data'!A14</f>
        <v>2</v>
      </c>
      <c r="B14" s="338" t="str">
        <f>IF('Student input data'!B14="","-",'Student input data'!B14)</f>
        <v xml:space="preserve">New Name </v>
      </c>
      <c r="C14" s="312">
        <f t="shared" si="0"/>
        <v>149.19999999999999</v>
      </c>
      <c r="D14" s="313">
        <f>'Student input data'!D14/'Simulation input'!C$17</f>
        <v>0</v>
      </c>
      <c r="E14" s="313">
        <f>IF('Simulation input'!C$52="y",'Student input data'!E14/'Simulation input'!C$18,('Student input data'!E14/2)/'Simulation input'!C$18)</f>
        <v>66.599999999999994</v>
      </c>
      <c r="F14" s="313">
        <f>'Student input data'!F14/'Simulation input'!C$19</f>
        <v>5</v>
      </c>
      <c r="G14" s="313">
        <f>'Student input data'!G14/'Simulation input'!C$20</f>
        <v>66.599999999999994</v>
      </c>
      <c r="H14" s="313">
        <f>'Student input data'!H14/'Simulation input'!C$21</f>
        <v>5</v>
      </c>
      <c r="I14" s="313">
        <f>'Student input data'!I14/'Simulation input'!C$22</f>
        <v>3</v>
      </c>
      <c r="J14" s="313">
        <f>'Student input data'!J14/'Simulation input'!C$23</f>
        <v>3</v>
      </c>
      <c r="K14" s="313">
        <f>'Student input data'!K14/'Simulation input'!C$24</f>
        <v>0</v>
      </c>
      <c r="L14" s="313">
        <f>'Student input data'!L14/'Simulation input'!$C$25</f>
        <v>0</v>
      </c>
      <c r="M14" s="313">
        <f>'Student input data'!M14/'Simulation input'!$C$26</f>
        <v>0</v>
      </c>
      <c r="N14" s="313">
        <f>'Student input data'!N14/'Simulation input'!$C$27</f>
        <v>0</v>
      </c>
      <c r="O14" s="313">
        <f>'Student input data'!O14/'Simulation input'!$C$28</f>
        <v>0</v>
      </c>
      <c r="P14" s="313">
        <f>'Student input data'!P14/'Simulation input'!$C$29</f>
        <v>0</v>
      </c>
      <c r="Q14" s="313">
        <f>'Student input data'!Q14/'Simulation input'!$C$30</f>
        <v>0</v>
      </c>
      <c r="R14" s="314">
        <f>(SUM(D14:J14)*'Simulation input'!$C$65)+(SUM(K14:M14)*'Simulation input'!$C$66)+(SUM(N14:Q14)*'Simulation input'!$C$67)</f>
        <v>29.84</v>
      </c>
      <c r="S14" s="314">
        <f t="shared" ref="S14:S15" si="3">C14+R14</f>
        <v>179.04</v>
      </c>
      <c r="T14" s="313"/>
      <c r="U14" s="316">
        <f>IF('Student input data'!C14=0,0,       IF('Student input data'!C14&lt;'Simulation input'!$C$86,'Simulation input'!$C$79/'Simulation input'!$C$86*'Student input data'!C14,          IF('Student input data'!C14&lt;'Simulation input'!$C$72,'Simulation input'!$C$79,     'Student input data'!C14/'Simulation input'!$C$72)))</f>
        <v>11.49</v>
      </c>
      <c r="V14" s="317">
        <f>('Student input data'!C14/'Simulation input'!$C$107)+('Student input data'!V14/'Simulation input'!$C$93)</f>
        <v>6.3566666666666665</v>
      </c>
      <c r="W14" s="315">
        <f>'Student input data'!R14/'Simulation input'!C$114</f>
        <v>1</v>
      </c>
      <c r="X14" s="315">
        <f>IF('Simulation input'!$C$121="y",'Student input data'!V14*0.5/'Simulation input'!$C$128,0)</f>
        <v>0.52083333333333337</v>
      </c>
      <c r="Y14" s="315">
        <f>IF('Simulation input'!$C$148="y",'Student input data'!V14*0.5/'Simulation input'!C$155,0)</f>
        <v>0.52083333333333337</v>
      </c>
      <c r="Z14" s="315">
        <f>'Student input data'!C14/'Simulation input'!C$190</f>
        <v>16.297872340425531</v>
      </c>
      <c r="AA14" s="315">
        <f>IF(C14=0,0,'Simulation input'!C$205)</f>
        <v>1</v>
      </c>
      <c r="AB14" s="315">
        <f>IF(C14=0,0,'Student input data'!C14/'Simulation input'!$C$226)</f>
        <v>3.0640000000000001</v>
      </c>
      <c r="AC14" s="315">
        <f>IF('Student input data'!C14=0,0,('Student input data'!C14/'Simulation input'!C$241))</f>
        <v>5.1066666666666665</v>
      </c>
      <c r="AD14" s="315">
        <f>IF('Student input data'!C14=0,0,'Student input data'!V14/'Simulation input'!C$233)</f>
        <v>1</v>
      </c>
      <c r="AE14" s="315">
        <f t="shared" si="1"/>
        <v>46.356872340425532</v>
      </c>
      <c r="AF14" s="315">
        <f t="shared" si="2"/>
        <v>225.39687234042552</v>
      </c>
      <c r="AG14" s="317"/>
      <c r="AH14" s="315">
        <f>'Student input data'!C14/'Simulation input'!C$198</f>
        <v>2.2979999999999999E-6</v>
      </c>
      <c r="AI14" s="315">
        <f>IF('Simulation input'!C$35=0,0,'Student input data'!D14/'Simulation input'!C$35)+IF('Simulation input'!C$36=0,0,'Student input data'!E14/'Simulation input'!C$36)+IF('Simulation input'!C$37=0,0,'Student input data'!F14/'Simulation input'!C$37)+IF('Simulation input'!C$38=0,0,'Student input data'!G14/'Simulation input'!C$38)+IF('Simulation input'!C$39=0,0,'Student input data'!H14/'Simulation input'!C$39)+IF('Simulation input'!C$40=0,0,'Student input data'!I14/'Simulation input'!C$40)+IF('Simulation input'!C$41=0,0,'Student input data'!J14/'Simulation input'!C$41)+IF('Simulation input'!C$42=0,0,'Student input data'!K14/'Simulation input'!C$42)+IF('Simulation input'!C$43=0,0,'Student input data'!L14/'Simulation input'!C$43)+IF('Simulation input'!C$44=0,0,'Student input data'!M14/'Simulation input'!C$44)+IF('Simulation input'!C$45=0,0,'Student input data'!N14/'Simulation input'!C$45)+IF('Simulation input'!C$46=0,0,'Student input data'!O14/'Simulation input'!C$46)+IF('Simulation input'!C$47=0,0,'Student input data'!P14/'Simulation input'!C$47)+IF('Simulation input'!C$48=0,0,'Student input data'!Q14/'Simulation input'!C$47)</f>
        <v>0</v>
      </c>
      <c r="AJ14" s="315">
        <f>('Student input data'!C14/450)*'Simulation input'!C$248</f>
        <v>10.213333333333333</v>
      </c>
      <c r="AK14" s="315">
        <f>'Simulation input'!$C$212/'Simulation input'!$C$10*'Student input data'!C14</f>
        <v>4.4683333333333328</v>
      </c>
      <c r="AL14" s="315">
        <f>IF('Student input data'!C14=0,0,IF('Student input data'!C14&lt;'Simulation input'!$C$10,0,('Student input data'!C14-'Simulation input'!$C$10)/'Simulation input'!$C$10)*'Simulation input'!C$219)</f>
        <v>4.1066666666666665</v>
      </c>
      <c r="AM14" s="315"/>
      <c r="AN14" s="315">
        <f>IF(C14=0,0,'Simulation input'!C$255)</f>
        <v>1</v>
      </c>
      <c r="AO14" s="315">
        <f>IF(C14=0,0,IF('Student input data'!C14&lt;'Simulation input'!$C$10,0,(('Student input data'!C14-'Simulation input'!$C$10)/'Simulation input'!$C$10)*'Simulation input'!$C$262))</f>
        <v>4.1066666666666665</v>
      </c>
      <c r="AP14" s="315">
        <f>('Student input data'!C14/450)*'Simulation input'!C$269</f>
        <v>10.213333333333333</v>
      </c>
      <c r="AQ14" s="132"/>
      <c r="AR14" s="132">
        <f>'Simulation input'!C$279*'Student input data'!C14</f>
        <v>287250</v>
      </c>
      <c r="AS14" s="132">
        <f>'Simulation input'!C$280*'Student input data'!C14</f>
        <v>574500</v>
      </c>
      <c r="AT14" s="132">
        <f>'Simulation input'!C$281*'Student input data'!C14</f>
        <v>494070</v>
      </c>
      <c r="AU14" s="132">
        <f>'Simulation input'!C$282*'Student input data'!C14</f>
        <v>689400</v>
      </c>
      <c r="AV14" s="132">
        <f>'Simulation input'!C$283*'Student input data'!C14</f>
        <v>91920</v>
      </c>
      <c r="AW14" s="132">
        <f t="shared" ref="AW14:AW52" si="4">SUM(AR14:AV14)</f>
        <v>2137140</v>
      </c>
      <c r="AX14" s="132">
        <f>IF('Student input data'!C14=0,0,AW14/'Student input data'!C14)</f>
        <v>930</v>
      </c>
    </row>
    <row r="15" spans="1:134" x14ac:dyDescent="0.2">
      <c r="A15" s="72">
        <f>'Student input data'!A15</f>
        <v>3</v>
      </c>
      <c r="B15" s="338" t="str">
        <f>IF('Student input data'!B15="","-",'Student input data'!B15)</f>
        <v xml:space="preserve">NEW NAME </v>
      </c>
      <c r="C15" s="312">
        <f t="shared" si="0"/>
        <v>76.11999999999999</v>
      </c>
      <c r="D15" s="313">
        <f>'Student input data'!D15/'Simulation input'!C$17</f>
        <v>0</v>
      </c>
      <c r="E15" s="313">
        <f>IF('Simulation input'!C$52="y",'Student input data'!E15/'Simulation input'!C$18,('Student input data'!E15/2)/'Simulation input'!C$18)</f>
        <v>66.599999999999994</v>
      </c>
      <c r="F15" s="313">
        <f>'Student input data'!F15/'Simulation input'!C$19</f>
        <v>2.2666666666666666</v>
      </c>
      <c r="G15" s="313">
        <f>'Student input data'!G15/'Simulation input'!C$20</f>
        <v>2.2666666666666666</v>
      </c>
      <c r="H15" s="313">
        <f>'Student input data'!H15/'Simulation input'!C$21</f>
        <v>2.2666666666666666</v>
      </c>
      <c r="I15" s="313">
        <f>'Student input data'!I15/'Simulation input'!C$22</f>
        <v>1.36</v>
      </c>
      <c r="J15" s="313">
        <f>'Student input data'!J15/'Simulation input'!C$23</f>
        <v>1.36</v>
      </c>
      <c r="K15" s="313">
        <f>'Student input data'!K15/'Simulation input'!C$24</f>
        <v>0</v>
      </c>
      <c r="L15" s="313">
        <f>'Student input data'!L15/'Simulation input'!$C$25</f>
        <v>0</v>
      </c>
      <c r="M15" s="313">
        <f>'Student input data'!M15/'Simulation input'!$C$26</f>
        <v>0</v>
      </c>
      <c r="N15" s="313">
        <f>'Student input data'!N15/'Simulation input'!$C$27</f>
        <v>0</v>
      </c>
      <c r="O15" s="313">
        <f>'Student input data'!O15/'Simulation input'!$C$28</f>
        <v>0</v>
      </c>
      <c r="P15" s="313">
        <f>'Student input data'!P15/'Simulation input'!$C$29</f>
        <v>0</v>
      </c>
      <c r="Q15" s="313">
        <f>'Student input data'!Q15/'Simulation input'!$C$30</f>
        <v>0</v>
      </c>
      <c r="R15" s="314">
        <f>(SUM(D15:J15)*'Simulation input'!$C$65)+(SUM(K15:M15)*'Simulation input'!$C$66)+(SUM(N15:Q15)*'Simulation input'!$C$67)</f>
        <v>15.223999999999998</v>
      </c>
      <c r="S15" s="314">
        <f t="shared" si="3"/>
        <v>91.343999999999994</v>
      </c>
      <c r="T15" s="313"/>
      <c r="U15" s="316">
        <f>IF('Student input data'!C15=0,0,       IF('Student input data'!C15&lt;'Simulation input'!$C$86,'Simulation input'!$C$79/'Simulation input'!$C$86*'Student input data'!C15,          IF('Student input data'!C15&lt;'Simulation input'!$C$72,'Simulation input'!$C$79,     'Student input data'!C15/'Simulation input'!$C$72)))</f>
        <v>5.8449999999999998</v>
      </c>
      <c r="V15" s="317">
        <f>('Student input data'!C15/'Simulation input'!$C$107)+('Student input data'!V15/'Simulation input'!$C$93)</f>
        <v>3.097777777777778</v>
      </c>
      <c r="W15" s="315">
        <f>'Student input data'!R15/'Simulation input'!C$114</f>
        <v>1.2</v>
      </c>
      <c r="X15" s="315">
        <f>IF('Simulation input'!$C$121="y",'Student input data'!V15*0.5/'Simulation input'!$C$128,0)</f>
        <v>0.20833333333333334</v>
      </c>
      <c r="Y15" s="315">
        <f>IF('Simulation input'!$C$148="y",'Student input data'!V15*0.5/'Simulation input'!C$155,0)</f>
        <v>0.20833333333333334</v>
      </c>
      <c r="Z15" s="315">
        <f>'Student input data'!C15/'Simulation input'!C$190</f>
        <v>8.2907801418439711</v>
      </c>
      <c r="AA15" s="315">
        <f>IF(C15=0,0,'Simulation input'!C$205)</f>
        <v>1</v>
      </c>
      <c r="AB15" s="315">
        <f>IF(C15=0,0,'Student input data'!C15/'Simulation input'!$C$226)</f>
        <v>1.5586666666666666</v>
      </c>
      <c r="AC15" s="315">
        <f>IF('Student input data'!C15=0,0,('Student input data'!C15/'Simulation input'!C$241))</f>
        <v>2.597777777777778</v>
      </c>
      <c r="AD15" s="315">
        <f>IF('Student input data'!C15=0,0,'Student input data'!V15/'Simulation input'!C$233)</f>
        <v>0.4</v>
      </c>
      <c r="AE15" s="315">
        <f t="shared" si="1"/>
        <v>24.406669030732861</v>
      </c>
      <c r="AF15" s="315">
        <f t="shared" si="2"/>
        <v>115.75066903073285</v>
      </c>
      <c r="AG15" s="317"/>
      <c r="AH15" s="315">
        <f>'Student input data'!C15/'Simulation input'!C$198</f>
        <v>1.1689999999999999E-6</v>
      </c>
      <c r="AI15" s="315">
        <f>IF('Simulation input'!C$35=0,0,'Student input data'!D15/'Simulation input'!C$35)+IF('Simulation input'!C$36=0,0,'Student input data'!E15/'Simulation input'!C$36)+IF('Simulation input'!C$37=0,0,'Student input data'!F15/'Simulation input'!C$37)+IF('Simulation input'!C$38=0,0,'Student input data'!G15/'Simulation input'!C$38)+IF('Simulation input'!C$39=0,0,'Student input data'!H15/'Simulation input'!C$39)+IF('Simulation input'!C$40=0,0,'Student input data'!I15/'Simulation input'!C$40)+IF('Simulation input'!C$41=0,0,'Student input data'!J15/'Simulation input'!C$41)+IF('Simulation input'!C$42=0,0,'Student input data'!K15/'Simulation input'!C$42)+IF('Simulation input'!C$43=0,0,'Student input data'!L15/'Simulation input'!C$43)+IF('Simulation input'!C$44=0,0,'Student input data'!M15/'Simulation input'!C$44)+IF('Simulation input'!C$45=0,0,'Student input data'!N15/'Simulation input'!C$45)+IF('Simulation input'!C$46=0,0,'Student input data'!O15/'Simulation input'!C$46)+IF('Simulation input'!C$47=0,0,'Student input data'!P15/'Simulation input'!C$47)+IF('Simulation input'!C$48=0,0,'Student input data'!Q15/'Simulation input'!C$47)</f>
        <v>0</v>
      </c>
      <c r="AJ15" s="315">
        <f>('Student input data'!C15/450)*'Simulation input'!C$248</f>
        <v>5.1955555555555559</v>
      </c>
      <c r="AK15" s="315">
        <f>'Simulation input'!$C$212/'Simulation input'!$C$10*'Student input data'!C15</f>
        <v>2.2730555555555556</v>
      </c>
      <c r="AL15" s="315">
        <f>IF('Student input data'!C15=0,0,IF('Student input data'!C15&lt;'Simulation input'!$C$10,0,('Student input data'!C15-'Simulation input'!$C$10)/'Simulation input'!$C$10)*'Simulation input'!C$219)</f>
        <v>1.5977777777777777</v>
      </c>
      <c r="AM15" s="315"/>
      <c r="AN15" s="315">
        <f>IF(C15=0,0,'Simulation input'!C$255)</f>
        <v>1</v>
      </c>
      <c r="AO15" s="315">
        <f>IF(C15=0,0,IF('Student input data'!C15&lt;'Simulation input'!$C$10,0,(('Student input data'!C15-'Simulation input'!$C$10)/'Simulation input'!$C$10)*'Simulation input'!$C$262))</f>
        <v>1.5977777777777777</v>
      </c>
      <c r="AP15" s="315">
        <f>('Student input data'!C15/450)*'Simulation input'!C$269</f>
        <v>5.1955555555555559</v>
      </c>
      <c r="AQ15" s="131"/>
      <c r="AR15" s="132">
        <f>'Simulation input'!C$279*'Student input data'!C15</f>
        <v>146125</v>
      </c>
      <c r="AS15" s="132">
        <f>'Simulation input'!C$280*'Student input data'!C15</f>
        <v>292250</v>
      </c>
      <c r="AT15" s="132">
        <f>'Simulation input'!C$281*'Student input data'!C15</f>
        <v>251335</v>
      </c>
      <c r="AU15" s="132">
        <f>'Simulation input'!C$282*'Student input data'!C15</f>
        <v>350700</v>
      </c>
      <c r="AV15" s="132">
        <f>'Simulation input'!C$283*'Student input data'!C15</f>
        <v>46760</v>
      </c>
      <c r="AW15" s="132">
        <f t="shared" si="4"/>
        <v>1087170</v>
      </c>
      <c r="AX15" s="132">
        <f>IF('Student input data'!C15=0,0,AW15/'Student input data'!C15)</f>
        <v>930</v>
      </c>
    </row>
    <row r="16" spans="1:134" x14ac:dyDescent="0.2">
      <c r="A16" s="72" t="str">
        <f>'Student input data'!A16</f>
        <v/>
      </c>
      <c r="B16" s="338" t="str">
        <f>IF('Student input data'!B16="","-",'Student input data'!B16)</f>
        <v>-</v>
      </c>
      <c r="C16" s="312">
        <f t="shared" si="0"/>
        <v>0</v>
      </c>
      <c r="D16" s="313">
        <f>'Student input data'!D16/'Simulation input'!C$17</f>
        <v>0</v>
      </c>
      <c r="E16" s="313">
        <f>IF('Simulation input'!C$52="y",'Student input data'!E16/'Simulation input'!C$18,('Student input data'!E16/2)/'Simulation input'!C$18)</f>
        <v>0</v>
      </c>
      <c r="F16" s="313">
        <f>'Student input data'!F16/'Simulation input'!C$19</f>
        <v>0</v>
      </c>
      <c r="G16" s="313">
        <f>'Student input data'!G16/'Simulation input'!C$20</f>
        <v>0</v>
      </c>
      <c r="H16" s="313">
        <f>'Student input data'!H16/'Simulation input'!C$21</f>
        <v>0</v>
      </c>
      <c r="I16" s="313">
        <f>'Student input data'!I16/'Simulation input'!C$22</f>
        <v>0</v>
      </c>
      <c r="J16" s="313">
        <f>'Student input data'!J16/'Simulation input'!C$23</f>
        <v>0</v>
      </c>
      <c r="K16" s="313">
        <f>'Student input data'!K16/'Simulation input'!C$24</f>
        <v>0</v>
      </c>
      <c r="L16" s="313">
        <f>'Student input data'!L16/'Simulation input'!$C$25</f>
        <v>0</v>
      </c>
      <c r="M16" s="313">
        <f>'Student input data'!M16/'Simulation input'!$C$26</f>
        <v>0</v>
      </c>
      <c r="N16" s="313">
        <f>'Student input data'!N16/'Simulation input'!$C$27</f>
        <v>0</v>
      </c>
      <c r="O16" s="313">
        <f>'Student input data'!O16/'Simulation input'!$C$28</f>
        <v>0</v>
      </c>
      <c r="P16" s="313">
        <f>'Student input data'!P16/'Simulation input'!$C$29</f>
        <v>0</v>
      </c>
      <c r="Q16" s="313">
        <f>'Student input data'!Q16/'Simulation input'!$C$30</f>
        <v>0</v>
      </c>
      <c r="R16" s="314">
        <f>(SUM(D16:J16)*'Simulation input'!$C$65)+(SUM(K16:M16)*'Simulation input'!$C$66)+(SUM(N16:Q16)*'Simulation input'!$C$67)</f>
        <v>0</v>
      </c>
      <c r="S16" s="314">
        <f t="shared" ref="S16:S25" si="5">C16+R16</f>
        <v>0</v>
      </c>
      <c r="T16" s="313"/>
      <c r="U16" s="316">
        <f>IF('Student input data'!C16=0,0,       IF('Student input data'!C16&lt;'Simulation input'!$C$86,'Simulation input'!$C$79/'Simulation input'!$C$86*'Student input data'!C16,          IF('Student input data'!C16&lt;'Simulation input'!$C$72,'Simulation input'!$C$79,     'Student input data'!C16/'Simulation input'!$C$72)))</f>
        <v>0</v>
      </c>
      <c r="V16" s="317">
        <f>('Student input data'!C16/'Simulation input'!$C$107)+('Student input data'!V16/'Simulation input'!$C$93)</f>
        <v>0</v>
      </c>
      <c r="W16" s="315">
        <f>'Student input data'!R16/'Simulation input'!C$114</f>
        <v>0</v>
      </c>
      <c r="X16" s="315">
        <f>IF('Simulation input'!$C$121="y",'Student input data'!V16*0.5/'Simulation input'!$C$128,0)</f>
        <v>0</v>
      </c>
      <c r="Y16" s="315">
        <f>IF('Simulation input'!$C$148="y",'Student input data'!V16*0.5/'Simulation input'!C$155,0)</f>
        <v>0</v>
      </c>
      <c r="Z16" s="315">
        <f>'Student input data'!C16/'Simulation input'!C$190</f>
        <v>0</v>
      </c>
      <c r="AA16" s="315">
        <f>IF(C16=0,0,'Simulation input'!C$205)</f>
        <v>0</v>
      </c>
      <c r="AB16" s="315">
        <f>IF(C16=0,0,'Student input data'!C16/'Simulation input'!$C$226)</f>
        <v>0</v>
      </c>
      <c r="AC16" s="315">
        <f>IF('Student input data'!C16=0,0,('Student input data'!C16/'Simulation input'!C$241))</f>
        <v>0</v>
      </c>
      <c r="AD16" s="315">
        <f>IF('Student input data'!C16=0,0,'Student input data'!V16/'Simulation input'!C$233)</f>
        <v>0</v>
      </c>
      <c r="AE16" s="315">
        <f t="shared" si="1"/>
        <v>0</v>
      </c>
      <c r="AF16" s="315">
        <f t="shared" si="2"/>
        <v>0</v>
      </c>
      <c r="AG16" s="317"/>
      <c r="AH16" s="315">
        <f>'Student input data'!C16/'Simulation input'!C$198</f>
        <v>0</v>
      </c>
      <c r="AI16" s="315">
        <f>IF('Simulation input'!C$35=0,0,'Student input data'!D16/'Simulation input'!C$35)+IF('Simulation input'!C$36=0,0,'Student input data'!E16/'Simulation input'!C$36)+IF('Simulation input'!C$37=0,0,'Student input data'!F16/'Simulation input'!C$37)+IF('Simulation input'!C$38=0,0,'Student input data'!G16/'Simulation input'!C$38)+IF('Simulation input'!C$39=0,0,'Student input data'!H16/'Simulation input'!C$39)+IF('Simulation input'!C$40=0,0,'Student input data'!I16/'Simulation input'!C$40)+IF('Simulation input'!C$41=0,0,'Student input data'!J16/'Simulation input'!C$41)+IF('Simulation input'!C$42=0,0,'Student input data'!K16/'Simulation input'!C$42)+IF('Simulation input'!C$43=0,0,'Student input data'!L16/'Simulation input'!C$43)+IF('Simulation input'!C$44=0,0,'Student input data'!M16/'Simulation input'!C$44)+IF('Simulation input'!C$45=0,0,'Student input data'!N16/'Simulation input'!C$45)+IF('Simulation input'!C$46=0,0,'Student input data'!O16/'Simulation input'!C$46)+IF('Simulation input'!C$47=0,0,'Student input data'!P16/'Simulation input'!C$47)+IF('Simulation input'!C$48=0,0,'Student input data'!Q16/'Simulation input'!C$47)</f>
        <v>0</v>
      </c>
      <c r="AJ16" s="315">
        <f>('Student input data'!C16/450)*'Simulation input'!C$248</f>
        <v>0</v>
      </c>
      <c r="AK16" s="315">
        <f>'Simulation input'!$C$212/'Simulation input'!$C$10*'Student input data'!C16</f>
        <v>0</v>
      </c>
      <c r="AL16" s="315">
        <f>IF('Student input data'!C16=0,0,IF('Student input data'!C16&lt;'Simulation input'!$C$10,0,('Student input data'!C16-'Simulation input'!$C$10)/'Simulation input'!$C$10)*'Simulation input'!C$219)</f>
        <v>0</v>
      </c>
      <c r="AM16" s="315"/>
      <c r="AN16" s="315">
        <f>IF(C16=0,0,'Simulation input'!C$255)</f>
        <v>0</v>
      </c>
      <c r="AO16" s="315">
        <f>IF(C16=0,0,IF('Student input data'!C16&lt;'Simulation input'!$C$10,0,(('Student input data'!C16-'Simulation input'!$C$10)/'Simulation input'!$C$10)*'Simulation input'!$C$262))</f>
        <v>0</v>
      </c>
      <c r="AP16" s="315">
        <f>('Student input data'!C16/450)*'Simulation input'!C$269</f>
        <v>0</v>
      </c>
      <c r="AQ16" s="131"/>
      <c r="AR16" s="132">
        <f>'Simulation input'!C$279*'Student input data'!C16</f>
        <v>0</v>
      </c>
      <c r="AS16" s="132">
        <f>'Simulation input'!C$280*'Student input data'!C16</f>
        <v>0</v>
      </c>
      <c r="AT16" s="132">
        <f>'Simulation input'!C$281*'Student input data'!C16</f>
        <v>0</v>
      </c>
      <c r="AU16" s="132">
        <f>'Simulation input'!C$282*'Student input data'!C16</f>
        <v>0</v>
      </c>
      <c r="AV16" s="132">
        <f>'Simulation input'!C$283*'Student input data'!C16</f>
        <v>0</v>
      </c>
      <c r="AW16" s="132">
        <f t="shared" si="4"/>
        <v>0</v>
      </c>
      <c r="AX16" s="132">
        <f>IF('Student input data'!C16=0,0,AW16/'Student input data'!C16)</f>
        <v>0</v>
      </c>
    </row>
    <row r="17" spans="1:50" x14ac:dyDescent="0.2">
      <c r="A17" s="72" t="str">
        <f>'Student input data'!A17</f>
        <v/>
      </c>
      <c r="B17" s="338" t="str">
        <f>IF('Student input data'!B17="","-",'Student input data'!B17)</f>
        <v>-</v>
      </c>
      <c r="C17" s="312">
        <f t="shared" si="0"/>
        <v>0</v>
      </c>
      <c r="D17" s="313">
        <f>'Student input data'!D17/'Simulation input'!C$17</f>
        <v>0</v>
      </c>
      <c r="E17" s="313">
        <f>IF('Simulation input'!C$52="y",'Student input data'!E17/'Simulation input'!C$18,('Student input data'!E17/2)/'Simulation input'!C$18)</f>
        <v>0</v>
      </c>
      <c r="F17" s="313">
        <f>'Student input data'!F17/'Simulation input'!C$19</f>
        <v>0</v>
      </c>
      <c r="G17" s="313">
        <f>'Student input data'!G17/'Simulation input'!C$20</f>
        <v>0</v>
      </c>
      <c r="H17" s="313">
        <f>'Student input data'!H17/'Simulation input'!C$21</f>
        <v>0</v>
      </c>
      <c r="I17" s="313">
        <f>'Student input data'!I17/'Simulation input'!C$22</f>
        <v>0</v>
      </c>
      <c r="J17" s="313">
        <f>'Student input data'!J17/'Simulation input'!C$23</f>
        <v>0</v>
      </c>
      <c r="K17" s="313">
        <f>'Student input data'!K17/'Simulation input'!C$24</f>
        <v>0</v>
      </c>
      <c r="L17" s="313">
        <f>'Student input data'!L17/'Simulation input'!$C$25</f>
        <v>0</v>
      </c>
      <c r="M17" s="313">
        <f>'Student input data'!M17/'Simulation input'!$C$26</f>
        <v>0</v>
      </c>
      <c r="N17" s="313">
        <f>'Student input data'!N17/'Simulation input'!$C$27</f>
        <v>0</v>
      </c>
      <c r="O17" s="313">
        <f>'Student input data'!O17/'Simulation input'!$C$28</f>
        <v>0</v>
      </c>
      <c r="P17" s="313">
        <f>'Student input data'!P17/'Simulation input'!$C$29</f>
        <v>0</v>
      </c>
      <c r="Q17" s="313">
        <f>'Student input data'!Q17/'Simulation input'!$C$30</f>
        <v>0</v>
      </c>
      <c r="R17" s="314">
        <f>(SUM(D17:J17)*'Simulation input'!$C$65)+(SUM(K17:M17)*'Simulation input'!$C$66)+(SUM(N17:Q17)*'Simulation input'!$C$67)</f>
        <v>0</v>
      </c>
      <c r="S17" s="314">
        <f t="shared" si="5"/>
        <v>0</v>
      </c>
      <c r="T17" s="313"/>
      <c r="U17" s="316">
        <f>IF('Student input data'!C17=0,0,       IF('Student input data'!C17&lt;'Simulation input'!$C$86,'Simulation input'!$C$79/'Simulation input'!$C$86*'Student input data'!C17,          IF('Student input data'!C17&lt;'Simulation input'!$C$72,'Simulation input'!$C$79,     'Student input data'!C17/'Simulation input'!$C$72)))</f>
        <v>0</v>
      </c>
      <c r="V17" s="317">
        <f>('Student input data'!C17/'Simulation input'!$C$107)+('Student input data'!V17/'Simulation input'!$C$93)</f>
        <v>0</v>
      </c>
      <c r="W17" s="315">
        <f>'Student input data'!R17/'Simulation input'!C$114</f>
        <v>0</v>
      </c>
      <c r="X17" s="315">
        <f>IF('Simulation input'!$C$121="y",'Student input data'!V17*0.5/'Simulation input'!$C$128,0)</f>
        <v>0</v>
      </c>
      <c r="Y17" s="315">
        <f>IF('Simulation input'!$C$148="y",'Student input data'!V17*0.5/'Simulation input'!C$155,0)</f>
        <v>0</v>
      </c>
      <c r="Z17" s="315">
        <f>'Student input data'!C17/'Simulation input'!C$190</f>
        <v>0</v>
      </c>
      <c r="AA17" s="315">
        <f>IF(C17=0,0,'Simulation input'!C$205)</f>
        <v>0</v>
      </c>
      <c r="AB17" s="315">
        <f>IF(C17=0,0,'Student input data'!C17/'Simulation input'!$C$226)</f>
        <v>0</v>
      </c>
      <c r="AC17" s="315">
        <f>IF('Student input data'!C17=0,0,('Student input data'!C17/'Simulation input'!C$241))</f>
        <v>0</v>
      </c>
      <c r="AD17" s="315">
        <f>IF('Student input data'!C17=0,0,'Student input data'!V17/'Simulation input'!C$233)</f>
        <v>0</v>
      </c>
      <c r="AE17" s="315">
        <f t="shared" si="1"/>
        <v>0</v>
      </c>
      <c r="AF17" s="315">
        <f t="shared" si="2"/>
        <v>0</v>
      </c>
      <c r="AG17" s="317"/>
      <c r="AH17" s="315">
        <f>'Student input data'!C17/'Simulation input'!C$198</f>
        <v>0</v>
      </c>
      <c r="AI17" s="315">
        <f>IF('Simulation input'!C$35=0,0,'Student input data'!D17/'Simulation input'!C$35)+IF('Simulation input'!C$36=0,0,'Student input data'!E17/'Simulation input'!C$36)+IF('Simulation input'!C$37=0,0,'Student input data'!F17/'Simulation input'!C$37)+IF('Simulation input'!C$38=0,0,'Student input data'!G17/'Simulation input'!C$38)+IF('Simulation input'!C$39=0,0,'Student input data'!H17/'Simulation input'!C$39)+IF('Simulation input'!C$40=0,0,'Student input data'!I17/'Simulation input'!C$40)+IF('Simulation input'!C$41=0,0,'Student input data'!J17/'Simulation input'!C$41)+IF('Simulation input'!C$42=0,0,'Student input data'!K17/'Simulation input'!C$42)+IF('Simulation input'!C$43=0,0,'Student input data'!L17/'Simulation input'!C$43)+IF('Simulation input'!C$44=0,0,'Student input data'!M17/'Simulation input'!C$44)+IF('Simulation input'!C$45=0,0,'Student input data'!N17/'Simulation input'!C$45)+IF('Simulation input'!C$46=0,0,'Student input data'!O17/'Simulation input'!C$46)+IF('Simulation input'!C$47=0,0,'Student input data'!P17/'Simulation input'!C$47)+IF('Simulation input'!C$48=0,0,'Student input data'!Q17/'Simulation input'!C$47)</f>
        <v>0</v>
      </c>
      <c r="AJ17" s="315">
        <f>('Student input data'!C17/450)*'Simulation input'!C$248</f>
        <v>0</v>
      </c>
      <c r="AK17" s="315">
        <f>'Simulation input'!$C$212/'Simulation input'!$C$10*'Student input data'!C17</f>
        <v>0</v>
      </c>
      <c r="AL17" s="315">
        <f>IF('Student input data'!C17=0,0,IF('Student input data'!C17&lt;'Simulation input'!$C$10,0,('Student input data'!C17-'Simulation input'!$C$10)/'Simulation input'!$C$10)*'Simulation input'!C$219)</f>
        <v>0</v>
      </c>
      <c r="AM17" s="315"/>
      <c r="AN17" s="315">
        <f>IF(C17=0,0,'Simulation input'!C$255)</f>
        <v>0</v>
      </c>
      <c r="AO17" s="315">
        <f>IF(C17=0,0,IF('Student input data'!C17&lt;'Simulation input'!$C$10,0,(('Student input data'!C17-'Simulation input'!$C$10)/'Simulation input'!$C$10)*'Simulation input'!$C$262))</f>
        <v>0</v>
      </c>
      <c r="AP17" s="315">
        <f>('Student input data'!C17/450)*'Simulation input'!C$269</f>
        <v>0</v>
      </c>
      <c r="AQ17" s="131"/>
      <c r="AR17" s="132">
        <f>'Simulation input'!C$279*'Student input data'!C17</f>
        <v>0</v>
      </c>
      <c r="AS17" s="132">
        <f>'Simulation input'!C$280*'Student input data'!C17</f>
        <v>0</v>
      </c>
      <c r="AT17" s="132">
        <f>'Simulation input'!C$281*'Student input data'!C17</f>
        <v>0</v>
      </c>
      <c r="AU17" s="132">
        <f>'Simulation input'!C$282*'Student input data'!C17</f>
        <v>0</v>
      </c>
      <c r="AV17" s="132">
        <f>'Simulation input'!C$283*'Student input data'!C17</f>
        <v>0</v>
      </c>
      <c r="AW17" s="132">
        <f t="shared" si="4"/>
        <v>0</v>
      </c>
      <c r="AX17" s="132">
        <f>IF('Student input data'!C17=0,0,AW17/'Student input data'!C17)</f>
        <v>0</v>
      </c>
    </row>
    <row r="18" spans="1:50" x14ac:dyDescent="0.2">
      <c r="A18" s="72" t="str">
        <f>'Student input data'!A18</f>
        <v/>
      </c>
      <c r="B18" s="338" t="str">
        <f>IF('Student input data'!B18="","-",'Student input data'!B18)</f>
        <v>-</v>
      </c>
      <c r="C18" s="312">
        <f t="shared" si="0"/>
        <v>0</v>
      </c>
      <c r="D18" s="313">
        <f>'Student input data'!D18/'Simulation input'!C$17</f>
        <v>0</v>
      </c>
      <c r="E18" s="313">
        <f>IF('Simulation input'!C$52="y",'Student input data'!E18/'Simulation input'!C$18,('Student input data'!E18/2)/'Simulation input'!C$18)</f>
        <v>0</v>
      </c>
      <c r="F18" s="313">
        <f>'Student input data'!F18/'Simulation input'!C$19</f>
        <v>0</v>
      </c>
      <c r="G18" s="313">
        <f>'Student input data'!G18/'Simulation input'!C$20</f>
        <v>0</v>
      </c>
      <c r="H18" s="313">
        <f>'Student input data'!H18/'Simulation input'!C$21</f>
        <v>0</v>
      </c>
      <c r="I18" s="313">
        <f>'Student input data'!I18/'Simulation input'!C$22</f>
        <v>0</v>
      </c>
      <c r="J18" s="313">
        <f>'Student input data'!J18/'Simulation input'!C$23</f>
        <v>0</v>
      </c>
      <c r="K18" s="313">
        <f>'Student input data'!K18/'Simulation input'!C$24</f>
        <v>0</v>
      </c>
      <c r="L18" s="313">
        <f>'Student input data'!L18/'Simulation input'!$C$25</f>
        <v>0</v>
      </c>
      <c r="M18" s="313">
        <f>'Student input data'!M18/'Simulation input'!$C$26</f>
        <v>0</v>
      </c>
      <c r="N18" s="313">
        <f>'Student input data'!N18/'Simulation input'!$C$27</f>
        <v>0</v>
      </c>
      <c r="O18" s="313">
        <f>'Student input data'!O18/'Simulation input'!$C$28</f>
        <v>0</v>
      </c>
      <c r="P18" s="313">
        <f>'Student input data'!P18/'Simulation input'!$C$29</f>
        <v>0</v>
      </c>
      <c r="Q18" s="313">
        <f>'Student input data'!Q18/'Simulation input'!$C$30</f>
        <v>0</v>
      </c>
      <c r="R18" s="314">
        <f>(SUM(D18:J18)*'Simulation input'!$C$65)+(SUM(K18:M18)*'Simulation input'!$C$66)+(SUM(N18:Q18)*'Simulation input'!$C$67)</f>
        <v>0</v>
      </c>
      <c r="S18" s="314">
        <f t="shared" si="5"/>
        <v>0</v>
      </c>
      <c r="T18" s="313"/>
      <c r="U18" s="316">
        <f>IF('Student input data'!C18=0,0,       IF('Student input data'!C18&lt;'Simulation input'!$C$86,'Simulation input'!$C$79/'Simulation input'!$C$86*'Student input data'!C18,          IF('Student input data'!C18&lt;'Simulation input'!$C$72,'Simulation input'!$C$79,     'Student input data'!C18/'Simulation input'!$C$72)))</f>
        <v>0</v>
      </c>
      <c r="V18" s="317">
        <f>('Student input data'!C18/'Simulation input'!$C$107)+('Student input data'!V18/'Simulation input'!$C$93)</f>
        <v>0</v>
      </c>
      <c r="W18" s="315">
        <f>'Student input data'!R18/'Simulation input'!C$114</f>
        <v>0</v>
      </c>
      <c r="X18" s="315">
        <f>IF('Simulation input'!$C$121="y",'Student input data'!V18*0.5/'Simulation input'!$C$128,0)</f>
        <v>0</v>
      </c>
      <c r="Y18" s="315">
        <f>IF('Simulation input'!$C$148="y",'Student input data'!V18*0.5/'Simulation input'!C$155,0)</f>
        <v>0</v>
      </c>
      <c r="Z18" s="315">
        <f>'Student input data'!C18/'Simulation input'!C$190</f>
        <v>0</v>
      </c>
      <c r="AA18" s="315">
        <f>IF(C18=0,0,'Simulation input'!C$205)</f>
        <v>0</v>
      </c>
      <c r="AB18" s="315">
        <f>IF(C18=0,0,'Student input data'!C18/'Simulation input'!$C$226)</f>
        <v>0</v>
      </c>
      <c r="AC18" s="315">
        <f>IF('Student input data'!C18=0,0,('Student input data'!C18/'Simulation input'!C$241))</f>
        <v>0</v>
      </c>
      <c r="AD18" s="315">
        <f>IF('Student input data'!C18=0,0,'Student input data'!V18/'Simulation input'!C$233)</f>
        <v>0</v>
      </c>
      <c r="AE18" s="315">
        <f t="shared" si="1"/>
        <v>0</v>
      </c>
      <c r="AF18" s="315">
        <f t="shared" si="2"/>
        <v>0</v>
      </c>
      <c r="AG18" s="317"/>
      <c r="AH18" s="315">
        <f>'Student input data'!C18/'Simulation input'!C$198</f>
        <v>0</v>
      </c>
      <c r="AI18" s="315">
        <f>IF('Simulation input'!C$35=0,0,'Student input data'!D18/'Simulation input'!C$35)+IF('Simulation input'!C$36=0,0,'Student input data'!E18/'Simulation input'!C$36)+IF('Simulation input'!C$37=0,0,'Student input data'!F18/'Simulation input'!C$37)+IF('Simulation input'!C$38=0,0,'Student input data'!G18/'Simulation input'!C$38)+IF('Simulation input'!C$39=0,0,'Student input data'!H18/'Simulation input'!C$39)+IF('Simulation input'!C$40=0,0,'Student input data'!I18/'Simulation input'!C$40)+IF('Simulation input'!C$41=0,0,'Student input data'!J18/'Simulation input'!C$41)+IF('Simulation input'!C$42=0,0,'Student input data'!K18/'Simulation input'!C$42)+IF('Simulation input'!C$43=0,0,'Student input data'!L18/'Simulation input'!C$43)+IF('Simulation input'!C$44=0,0,'Student input data'!M18/'Simulation input'!C$44)+IF('Simulation input'!C$45=0,0,'Student input data'!N18/'Simulation input'!C$45)+IF('Simulation input'!C$46=0,0,'Student input data'!O18/'Simulation input'!C$46)+IF('Simulation input'!C$47=0,0,'Student input data'!P18/'Simulation input'!C$47)+IF('Simulation input'!C$48=0,0,'Student input data'!Q18/'Simulation input'!C$47)</f>
        <v>0</v>
      </c>
      <c r="AJ18" s="315">
        <f>('Student input data'!C18/450)*'Simulation input'!C$248</f>
        <v>0</v>
      </c>
      <c r="AK18" s="315">
        <f>'Simulation input'!$C$212/'Simulation input'!$C$10*'Student input data'!C18</f>
        <v>0</v>
      </c>
      <c r="AL18" s="315">
        <f>IF('Student input data'!C18=0,0,IF('Student input data'!C18&lt;'Simulation input'!$C$10,0,('Student input data'!C18-'Simulation input'!$C$10)/'Simulation input'!$C$10)*'Simulation input'!C$219)</f>
        <v>0</v>
      </c>
      <c r="AM18" s="315"/>
      <c r="AN18" s="315">
        <f>IF(C18=0,0,'Simulation input'!C$255)</f>
        <v>0</v>
      </c>
      <c r="AO18" s="315">
        <f>IF(C18=0,0,IF('Student input data'!C18&lt;'Simulation input'!$C$10,0,(('Student input data'!C18-'Simulation input'!$C$10)/'Simulation input'!$C$10)*'Simulation input'!$C$262))</f>
        <v>0</v>
      </c>
      <c r="AP18" s="315">
        <f>('Student input data'!C18/450)*'Simulation input'!C$269</f>
        <v>0</v>
      </c>
      <c r="AQ18" s="131"/>
      <c r="AR18" s="132">
        <f>'Simulation input'!C$279*'Student input data'!C18</f>
        <v>0</v>
      </c>
      <c r="AS18" s="132">
        <f>'Simulation input'!C$280*'Student input data'!C18</f>
        <v>0</v>
      </c>
      <c r="AT18" s="132">
        <f>'Simulation input'!C$281*'Student input data'!C18</f>
        <v>0</v>
      </c>
      <c r="AU18" s="132">
        <f>'Simulation input'!C$282*'Student input data'!C18</f>
        <v>0</v>
      </c>
      <c r="AV18" s="132">
        <f>'Simulation input'!C$283*'Student input data'!C18</f>
        <v>0</v>
      </c>
      <c r="AW18" s="132">
        <f t="shared" si="4"/>
        <v>0</v>
      </c>
      <c r="AX18" s="132">
        <f>IF('Student input data'!C18=0,0,AW18/'Student input data'!C18)</f>
        <v>0</v>
      </c>
    </row>
    <row r="19" spans="1:50" x14ac:dyDescent="0.2">
      <c r="A19" s="72" t="str">
        <f>'Student input data'!A19</f>
        <v/>
      </c>
      <c r="B19" s="338" t="str">
        <f>IF('Student input data'!B19="","-",'Student input data'!B19)</f>
        <v>-</v>
      </c>
      <c r="C19" s="312">
        <f>SUM(D19:Q19)</f>
        <v>0</v>
      </c>
      <c r="D19" s="313">
        <f>'Student input data'!D19/'Simulation input'!C$17</f>
        <v>0</v>
      </c>
      <c r="E19" s="313">
        <f>IF('Simulation input'!C$52="y",'Student input data'!E19/'Simulation input'!C$18,('Student input data'!E19/2)/'Simulation input'!C$18)</f>
        <v>0</v>
      </c>
      <c r="F19" s="313">
        <f>'Student input data'!F19/'Simulation input'!C$19</f>
        <v>0</v>
      </c>
      <c r="G19" s="313">
        <f>'Student input data'!G19/'Simulation input'!C$20</f>
        <v>0</v>
      </c>
      <c r="H19" s="313">
        <f>'Student input data'!H19/'Simulation input'!C$21</f>
        <v>0</v>
      </c>
      <c r="I19" s="313">
        <f>'Student input data'!I19/'Simulation input'!C$22</f>
        <v>0</v>
      </c>
      <c r="J19" s="313">
        <f>'Student input data'!J19/'Simulation input'!C$23</f>
        <v>0</v>
      </c>
      <c r="K19" s="313">
        <f>'Student input data'!K19/'Simulation input'!C$24</f>
        <v>0</v>
      </c>
      <c r="L19" s="313">
        <f>'Student input data'!L19/'Simulation input'!$C$25</f>
        <v>0</v>
      </c>
      <c r="M19" s="313">
        <f>'Student input data'!M19/'Simulation input'!$C$26</f>
        <v>0</v>
      </c>
      <c r="N19" s="313">
        <f>'Student input data'!N19/'Simulation input'!$C$27</f>
        <v>0</v>
      </c>
      <c r="O19" s="313">
        <f>'Student input data'!O19/'Simulation input'!$C$28</f>
        <v>0</v>
      </c>
      <c r="P19" s="313">
        <f>'Student input data'!P19/'Simulation input'!$C$29</f>
        <v>0</v>
      </c>
      <c r="Q19" s="313">
        <f>'Student input data'!Q19/'Simulation input'!$C$30</f>
        <v>0</v>
      </c>
      <c r="R19" s="314">
        <f>(SUM(D19:J19)*'Simulation input'!$C$65)+(SUM(K19:M19)*'Simulation input'!$C$66)+(SUM(N19:Q19)*'Simulation input'!$C$67)</f>
        <v>0</v>
      </c>
      <c r="S19" s="314">
        <f t="shared" si="5"/>
        <v>0</v>
      </c>
      <c r="T19" s="313"/>
      <c r="U19" s="316">
        <f>IF('Student input data'!C19=0,0,       IF('Student input data'!C19&lt;'Simulation input'!$C$86,'Simulation input'!$C$79/'Simulation input'!$C$86*'Student input data'!C19,          IF('Student input data'!C19&lt;'Simulation input'!$C$72,'Simulation input'!$C$79,     'Student input data'!C19/'Simulation input'!$C$72)))</f>
        <v>0</v>
      </c>
      <c r="V19" s="317">
        <f>('Student input data'!C19/'Simulation input'!$C$107)+('Student input data'!V19/'Simulation input'!$C$93)</f>
        <v>0</v>
      </c>
      <c r="W19" s="315">
        <f>'Student input data'!R19/'Simulation input'!C$114</f>
        <v>0</v>
      </c>
      <c r="X19" s="315">
        <f>IF('Simulation input'!$C$121="y",'Student input data'!V19*0.5/'Simulation input'!$C$128,0)</f>
        <v>0</v>
      </c>
      <c r="Y19" s="315">
        <f>IF('Simulation input'!$C$148="y",'Student input data'!V19*0.5/'Simulation input'!C$155,0)</f>
        <v>0</v>
      </c>
      <c r="Z19" s="315">
        <f>'Student input data'!C19/'Simulation input'!C$190</f>
        <v>0</v>
      </c>
      <c r="AA19" s="315">
        <f>IF(C19=0,0,'Simulation input'!C$205)</f>
        <v>0</v>
      </c>
      <c r="AB19" s="315">
        <f>IF(C19=0,0,'Student input data'!C19/'Simulation input'!$C$226)</f>
        <v>0</v>
      </c>
      <c r="AC19" s="315">
        <f>IF('Student input data'!C19=0,0,('Student input data'!C19/'Simulation input'!C$241))</f>
        <v>0</v>
      </c>
      <c r="AD19" s="315">
        <f>IF('Student input data'!C19=0,0,'Student input data'!V19/'Simulation input'!C$233)</f>
        <v>0</v>
      </c>
      <c r="AE19" s="315">
        <f t="shared" si="1"/>
        <v>0</v>
      </c>
      <c r="AF19" s="315">
        <f t="shared" si="2"/>
        <v>0</v>
      </c>
      <c r="AG19" s="317"/>
      <c r="AH19" s="315">
        <f>'Student input data'!C19/'Simulation input'!C$198</f>
        <v>0</v>
      </c>
      <c r="AI19" s="315">
        <f>IF('Simulation input'!C$35=0,0,'Student input data'!D19/'Simulation input'!C$35)+IF('Simulation input'!C$36=0,0,'Student input data'!E19/'Simulation input'!C$36)+IF('Simulation input'!C$37=0,0,'Student input data'!F19/'Simulation input'!C$37)+IF('Simulation input'!C$38=0,0,'Student input data'!G19/'Simulation input'!C$38)+IF('Simulation input'!C$39=0,0,'Student input data'!H19/'Simulation input'!C$39)+IF('Simulation input'!C$40=0,0,'Student input data'!I19/'Simulation input'!C$40)+IF('Simulation input'!C$41=0,0,'Student input data'!J19/'Simulation input'!C$41)+IF('Simulation input'!C$42=0,0,'Student input data'!K19/'Simulation input'!C$42)+IF('Simulation input'!C$43=0,0,'Student input data'!L19/'Simulation input'!C$43)+IF('Simulation input'!C$44=0,0,'Student input data'!M19/'Simulation input'!C$44)+IF('Simulation input'!C$45=0,0,'Student input data'!N19/'Simulation input'!C$45)+IF('Simulation input'!C$46=0,0,'Student input data'!O19/'Simulation input'!C$46)+IF('Simulation input'!C$47=0,0,'Student input data'!P19/'Simulation input'!C$47)+IF('Simulation input'!C$48=0,0,'Student input data'!Q19/'Simulation input'!C$47)</f>
        <v>0</v>
      </c>
      <c r="AJ19" s="315">
        <f>('Student input data'!C19/450)*'Simulation input'!C$248</f>
        <v>0</v>
      </c>
      <c r="AK19" s="315">
        <f>'Simulation input'!$C$212/'Simulation input'!$C$10*'Student input data'!C19</f>
        <v>0</v>
      </c>
      <c r="AL19" s="315">
        <f>IF('Student input data'!C19=0,0,IF('Student input data'!C19&lt;'Simulation input'!$C$10,0,('Student input data'!C19-'Simulation input'!$C$10)/'Simulation input'!$C$10)*'Simulation input'!C$219)</f>
        <v>0</v>
      </c>
      <c r="AM19" s="315"/>
      <c r="AN19" s="315">
        <f>IF(C19=0,0,'Simulation input'!C$255)</f>
        <v>0</v>
      </c>
      <c r="AO19" s="315">
        <f>IF(C19=0,0,IF('Student input data'!C19&lt;'Simulation input'!$C$10,0,(('Student input data'!C19-'Simulation input'!$C$10)/'Simulation input'!$C$10)*'Simulation input'!$C$262))</f>
        <v>0</v>
      </c>
      <c r="AP19" s="315">
        <f>('Student input data'!C19/450)*'Simulation input'!C$269</f>
        <v>0</v>
      </c>
      <c r="AQ19" s="131"/>
      <c r="AR19" s="132">
        <f>'Simulation input'!C$279*'Student input data'!C19</f>
        <v>0</v>
      </c>
      <c r="AS19" s="132">
        <f>'Simulation input'!C$280*'Student input data'!C19</f>
        <v>0</v>
      </c>
      <c r="AT19" s="132">
        <f>'Simulation input'!C$281*'Student input data'!C19</f>
        <v>0</v>
      </c>
      <c r="AU19" s="132">
        <f>'Simulation input'!C$282*'Student input data'!C19</f>
        <v>0</v>
      </c>
      <c r="AV19" s="132">
        <f>'Simulation input'!C$283*'Student input data'!C19</f>
        <v>0</v>
      </c>
      <c r="AW19" s="132">
        <f t="shared" si="4"/>
        <v>0</v>
      </c>
      <c r="AX19" s="132">
        <f>IF('Student input data'!C19=0,0,AW19/'Student input data'!C19)</f>
        <v>0</v>
      </c>
    </row>
    <row r="20" spans="1:50" x14ac:dyDescent="0.2">
      <c r="A20" s="72" t="str">
        <f>'Student input data'!A20</f>
        <v/>
      </c>
      <c r="B20" s="338" t="str">
        <f>IF('Student input data'!B20="","-",'Student input data'!B20)</f>
        <v>-</v>
      </c>
      <c r="C20" s="312">
        <f t="shared" si="0"/>
        <v>0</v>
      </c>
      <c r="D20" s="313">
        <f>'Student input data'!D20/'Simulation input'!C$17</f>
        <v>0</v>
      </c>
      <c r="E20" s="313">
        <f>IF('Simulation input'!C$52="y",'Student input data'!E20/'Simulation input'!C$18,('Student input data'!E20/2)/'Simulation input'!C$18)</f>
        <v>0</v>
      </c>
      <c r="F20" s="313">
        <f>'Student input data'!F20/'Simulation input'!C$19</f>
        <v>0</v>
      </c>
      <c r="G20" s="313">
        <f>'Student input data'!G20/'Simulation input'!C$20</f>
        <v>0</v>
      </c>
      <c r="H20" s="313">
        <f>'Student input data'!H20/'Simulation input'!C$21</f>
        <v>0</v>
      </c>
      <c r="I20" s="313">
        <f>'Student input data'!I20/'Simulation input'!C$22</f>
        <v>0</v>
      </c>
      <c r="J20" s="313">
        <f>'Student input data'!J20/'Simulation input'!C$23</f>
        <v>0</v>
      </c>
      <c r="K20" s="313">
        <f>'Student input data'!K20/'Simulation input'!C$24</f>
        <v>0</v>
      </c>
      <c r="L20" s="313">
        <f>'Student input data'!L20/'Simulation input'!$C$25</f>
        <v>0</v>
      </c>
      <c r="M20" s="313">
        <f>'Student input data'!M20/'Simulation input'!$C$26</f>
        <v>0</v>
      </c>
      <c r="N20" s="313">
        <f>'Student input data'!N20/'Simulation input'!$C$27</f>
        <v>0</v>
      </c>
      <c r="O20" s="313">
        <f>'Student input data'!O20/'Simulation input'!$C$28</f>
        <v>0</v>
      </c>
      <c r="P20" s="313">
        <f>'Student input data'!P20/'Simulation input'!$C$29</f>
        <v>0</v>
      </c>
      <c r="Q20" s="313">
        <f>'Student input data'!Q20/'Simulation input'!$C$30</f>
        <v>0</v>
      </c>
      <c r="R20" s="314">
        <f>(SUM(D20:J20)*'Simulation input'!$C$65)+(SUM(K20:M20)*'Simulation input'!$C$66)+(SUM(N20:Q20)*'Simulation input'!$C$67)</f>
        <v>0</v>
      </c>
      <c r="S20" s="314">
        <f t="shared" si="5"/>
        <v>0</v>
      </c>
      <c r="T20" s="313"/>
      <c r="U20" s="316">
        <f>IF('Student input data'!C20=0,0,       IF('Student input data'!C20&lt;'Simulation input'!$C$86,'Simulation input'!$C$79/'Simulation input'!$C$86*'Student input data'!C20,          IF('Student input data'!C20&lt;'Simulation input'!$C$72,'Simulation input'!$C$79,     'Student input data'!C20/'Simulation input'!$C$72)))</f>
        <v>0</v>
      </c>
      <c r="V20" s="317">
        <f>('Student input data'!C20/'Simulation input'!$C$107)+('Student input data'!V20/'Simulation input'!$C$93)</f>
        <v>0</v>
      </c>
      <c r="W20" s="315">
        <f>'Student input data'!R20/'Simulation input'!C$114</f>
        <v>0</v>
      </c>
      <c r="X20" s="315">
        <f>IF('Simulation input'!$C$121="y",'Student input data'!V20*0.5/'Simulation input'!$C$128,0)</f>
        <v>0</v>
      </c>
      <c r="Y20" s="315">
        <f>IF('Simulation input'!$C$148="y",'Student input data'!V20*0.5/'Simulation input'!C$155,0)</f>
        <v>0</v>
      </c>
      <c r="Z20" s="315">
        <f>'Student input data'!C20/'Simulation input'!C$190</f>
        <v>0</v>
      </c>
      <c r="AA20" s="315">
        <f>IF(C20=0,0,'Simulation input'!C$205)</f>
        <v>0</v>
      </c>
      <c r="AB20" s="315">
        <f>IF(C20=0,0,'Student input data'!C20/'Simulation input'!$C$226)</f>
        <v>0</v>
      </c>
      <c r="AC20" s="315">
        <f>IF('Student input data'!C20=0,0,('Student input data'!C20/'Simulation input'!C$241))</f>
        <v>0</v>
      </c>
      <c r="AD20" s="315">
        <f>IF('Student input data'!C20=0,0,'Student input data'!V20/'Simulation input'!C$233)</f>
        <v>0</v>
      </c>
      <c r="AE20" s="315">
        <f t="shared" si="1"/>
        <v>0</v>
      </c>
      <c r="AF20" s="315">
        <f t="shared" si="2"/>
        <v>0</v>
      </c>
      <c r="AG20" s="317"/>
      <c r="AH20" s="315">
        <f>'Student input data'!C20/'Simulation input'!C$198</f>
        <v>0</v>
      </c>
      <c r="AI20" s="315">
        <f>IF('Simulation input'!C$35=0,0,'Student input data'!D20/'Simulation input'!C$35)+IF('Simulation input'!C$36=0,0,'Student input data'!E20/'Simulation input'!C$36)+IF('Simulation input'!C$37=0,0,'Student input data'!F20/'Simulation input'!C$37)+IF('Simulation input'!C$38=0,0,'Student input data'!G20/'Simulation input'!C$38)+IF('Simulation input'!C$39=0,0,'Student input data'!H20/'Simulation input'!C$39)+IF('Simulation input'!C$40=0,0,'Student input data'!I20/'Simulation input'!C$40)+IF('Simulation input'!C$41=0,0,'Student input data'!J20/'Simulation input'!C$41)+IF('Simulation input'!C$42=0,0,'Student input data'!K20/'Simulation input'!C$42)+IF('Simulation input'!C$43=0,0,'Student input data'!L20/'Simulation input'!C$43)+IF('Simulation input'!C$44=0,0,'Student input data'!M20/'Simulation input'!C$44)+IF('Simulation input'!C$45=0,0,'Student input data'!N20/'Simulation input'!C$45)+IF('Simulation input'!C$46=0,0,'Student input data'!O20/'Simulation input'!C$46)+IF('Simulation input'!C$47=0,0,'Student input data'!P20/'Simulation input'!C$47)+IF('Simulation input'!C$48=0,0,'Student input data'!Q20/'Simulation input'!C$47)</f>
        <v>0</v>
      </c>
      <c r="AJ20" s="315">
        <f>('Student input data'!C20/450)*'Simulation input'!C$248</f>
        <v>0</v>
      </c>
      <c r="AK20" s="315">
        <f>'Simulation input'!$C$212/'Simulation input'!$C$10*'Student input data'!C20</f>
        <v>0</v>
      </c>
      <c r="AL20" s="315">
        <f>IF('Student input data'!C20=0,0,IF('Student input data'!C20&lt;'Simulation input'!$C$10,0,('Student input data'!C20-'Simulation input'!$C$10)/'Simulation input'!$C$10)*'Simulation input'!C$219)</f>
        <v>0</v>
      </c>
      <c r="AM20" s="315"/>
      <c r="AN20" s="315">
        <f>IF(C20=0,0,'Simulation input'!C$255)</f>
        <v>0</v>
      </c>
      <c r="AO20" s="315">
        <f>IF(C20=0,0,IF('Student input data'!C20&lt;'Simulation input'!$C$10,0,(('Student input data'!C20-'Simulation input'!$C$10)/'Simulation input'!$C$10)*'Simulation input'!$C$262))</f>
        <v>0</v>
      </c>
      <c r="AP20" s="315">
        <f>('Student input data'!C20/450)*'Simulation input'!C$269</f>
        <v>0</v>
      </c>
      <c r="AQ20" s="131"/>
      <c r="AR20" s="132">
        <f>'Simulation input'!C$279*'Student input data'!C20</f>
        <v>0</v>
      </c>
      <c r="AS20" s="132">
        <f>'Simulation input'!C$280*'Student input data'!C20</f>
        <v>0</v>
      </c>
      <c r="AT20" s="132">
        <f>'Simulation input'!C$281*'Student input data'!C20</f>
        <v>0</v>
      </c>
      <c r="AU20" s="132">
        <f>'Simulation input'!C$282*'Student input data'!C20</f>
        <v>0</v>
      </c>
      <c r="AV20" s="132">
        <f>'Simulation input'!C$283*'Student input data'!C20</f>
        <v>0</v>
      </c>
      <c r="AW20" s="132">
        <f t="shared" si="4"/>
        <v>0</v>
      </c>
      <c r="AX20" s="132">
        <f>IF('Student input data'!C20=0,0,AW20/'Student input data'!C20)</f>
        <v>0</v>
      </c>
    </row>
    <row r="21" spans="1:50" x14ac:dyDescent="0.2">
      <c r="A21" s="72" t="str">
        <f>'Student input data'!A21</f>
        <v/>
      </c>
      <c r="B21" s="338" t="str">
        <f>IF('Student input data'!B21="","-",'Student input data'!B21)</f>
        <v>-</v>
      </c>
      <c r="C21" s="312">
        <f t="shared" si="0"/>
        <v>0</v>
      </c>
      <c r="D21" s="313">
        <f>'Student input data'!D21/'Simulation input'!C$17</f>
        <v>0</v>
      </c>
      <c r="E21" s="313">
        <f>IF('Simulation input'!C$52="y",'Student input data'!E21/'Simulation input'!C$18,('Student input data'!E21/2)/'Simulation input'!C$18)</f>
        <v>0</v>
      </c>
      <c r="F21" s="313">
        <f>'Student input data'!F21/'Simulation input'!C$19</f>
        <v>0</v>
      </c>
      <c r="G21" s="313">
        <f>'Student input data'!G21/'Simulation input'!C$20</f>
        <v>0</v>
      </c>
      <c r="H21" s="313">
        <f>'Student input data'!H21/'Simulation input'!C$21</f>
        <v>0</v>
      </c>
      <c r="I21" s="313">
        <f>'Student input data'!I21/'Simulation input'!C$22</f>
        <v>0</v>
      </c>
      <c r="J21" s="313">
        <f>'Student input data'!J21/'Simulation input'!C$23</f>
        <v>0</v>
      </c>
      <c r="K21" s="313">
        <f>'Student input data'!K21/'Simulation input'!C$24</f>
        <v>0</v>
      </c>
      <c r="L21" s="313">
        <f>'Student input data'!L21/'Simulation input'!$C$25</f>
        <v>0</v>
      </c>
      <c r="M21" s="313">
        <f>'Student input data'!M21/'Simulation input'!$C$26</f>
        <v>0</v>
      </c>
      <c r="N21" s="313">
        <f>'Student input data'!N21/'Simulation input'!$C$27</f>
        <v>0</v>
      </c>
      <c r="O21" s="313">
        <f>'Student input data'!O21/'Simulation input'!$C$28</f>
        <v>0</v>
      </c>
      <c r="P21" s="313">
        <f>'Student input data'!P21/'Simulation input'!$C$29</f>
        <v>0</v>
      </c>
      <c r="Q21" s="313">
        <f>'Student input data'!Q21/'Simulation input'!$C$30</f>
        <v>0</v>
      </c>
      <c r="R21" s="314">
        <f>(SUM(D21:J21)*'Simulation input'!$C$65)+(SUM(K21:M21)*'Simulation input'!$C$66)+(SUM(N21:Q21)*'Simulation input'!$C$67)</f>
        <v>0</v>
      </c>
      <c r="S21" s="314">
        <f t="shared" si="5"/>
        <v>0</v>
      </c>
      <c r="T21" s="313"/>
      <c r="U21" s="316">
        <f>IF('Student input data'!C21=0,0,       IF('Student input data'!C21&lt;'Simulation input'!$C$86,'Simulation input'!$C$79/'Simulation input'!$C$86*'Student input data'!C21,          IF('Student input data'!C21&lt;'Simulation input'!$C$72,'Simulation input'!$C$79,     'Student input data'!C21/'Simulation input'!$C$72)))</f>
        <v>0</v>
      </c>
      <c r="V21" s="317">
        <f>('Student input data'!C21/'Simulation input'!$C$107)+('Student input data'!V21/'Simulation input'!$C$93)</f>
        <v>0</v>
      </c>
      <c r="W21" s="315">
        <f>'Student input data'!R21/'Simulation input'!C$114</f>
        <v>0</v>
      </c>
      <c r="X21" s="315">
        <f>IF('Simulation input'!$C$121="y",'Student input data'!V21*0.5/'Simulation input'!$C$128,0)</f>
        <v>0</v>
      </c>
      <c r="Y21" s="315">
        <f>IF('Simulation input'!$C$148="y",'Student input data'!V21*0.5/'Simulation input'!C$155,0)</f>
        <v>0</v>
      </c>
      <c r="Z21" s="315">
        <f>'Student input data'!C21/'Simulation input'!C$190</f>
        <v>0</v>
      </c>
      <c r="AA21" s="315">
        <f>IF(C21=0,0,'Simulation input'!C$205)</f>
        <v>0</v>
      </c>
      <c r="AB21" s="315">
        <f>IF(C21=0,0,'Student input data'!C21/'Simulation input'!$C$226)</f>
        <v>0</v>
      </c>
      <c r="AC21" s="315">
        <f>IF('Student input data'!C21=0,0,('Student input data'!C21/'Simulation input'!C$241))</f>
        <v>0</v>
      </c>
      <c r="AD21" s="315">
        <f>IF('Student input data'!C21=0,0,'Student input data'!V21/'Simulation input'!C$233)</f>
        <v>0</v>
      </c>
      <c r="AE21" s="315">
        <f t="shared" si="1"/>
        <v>0</v>
      </c>
      <c r="AF21" s="315">
        <f t="shared" si="2"/>
        <v>0</v>
      </c>
      <c r="AG21" s="317"/>
      <c r="AH21" s="315">
        <f>'Student input data'!C21/'Simulation input'!C$198</f>
        <v>0</v>
      </c>
      <c r="AI21" s="315">
        <f>IF('Simulation input'!C$35=0,0,'Student input data'!D21/'Simulation input'!C$35)+IF('Simulation input'!C$36=0,0,'Student input data'!E21/'Simulation input'!C$36)+IF('Simulation input'!C$37=0,0,'Student input data'!F21/'Simulation input'!C$37)+IF('Simulation input'!C$38=0,0,'Student input data'!G21/'Simulation input'!C$38)+IF('Simulation input'!C$39=0,0,'Student input data'!H21/'Simulation input'!C$39)+IF('Simulation input'!C$40=0,0,'Student input data'!I21/'Simulation input'!C$40)+IF('Simulation input'!C$41=0,0,'Student input data'!J21/'Simulation input'!C$41)+IF('Simulation input'!C$42=0,0,'Student input data'!K21/'Simulation input'!C$42)+IF('Simulation input'!C$43=0,0,'Student input data'!L21/'Simulation input'!C$43)+IF('Simulation input'!C$44=0,0,'Student input data'!M21/'Simulation input'!C$44)+IF('Simulation input'!C$45=0,0,'Student input data'!N21/'Simulation input'!C$45)+IF('Simulation input'!C$46=0,0,'Student input data'!O21/'Simulation input'!C$46)+IF('Simulation input'!C$47=0,0,'Student input data'!P21/'Simulation input'!C$47)+IF('Simulation input'!C$48=0,0,'Student input data'!Q21/'Simulation input'!C$47)</f>
        <v>0</v>
      </c>
      <c r="AJ21" s="315">
        <f>('Student input data'!C21/450)*'Simulation input'!C$248</f>
        <v>0</v>
      </c>
      <c r="AK21" s="315">
        <f>'Simulation input'!$C$212/'Simulation input'!$C$10*'Student input data'!C21</f>
        <v>0</v>
      </c>
      <c r="AL21" s="315">
        <f>IF('Student input data'!C21=0,0,IF('Student input data'!C21&lt;'Simulation input'!$C$10,0,('Student input data'!C21-'Simulation input'!$C$10)/'Simulation input'!$C$10)*'Simulation input'!C$219)</f>
        <v>0</v>
      </c>
      <c r="AM21" s="315"/>
      <c r="AN21" s="315">
        <f>IF(C21=0,0,'Simulation input'!C$255)</f>
        <v>0</v>
      </c>
      <c r="AO21" s="315">
        <f>IF(C21=0,0,IF('Student input data'!C21&lt;'Simulation input'!$C$10,0,(('Student input data'!C21-'Simulation input'!$C$10)/'Simulation input'!$C$10)*'Simulation input'!$C$262))</f>
        <v>0</v>
      </c>
      <c r="AP21" s="315">
        <f>('Student input data'!C21/450)*'Simulation input'!C$269</f>
        <v>0</v>
      </c>
      <c r="AQ21" s="131"/>
      <c r="AR21" s="132">
        <f>'Simulation input'!C$279*'Student input data'!C21</f>
        <v>0</v>
      </c>
      <c r="AS21" s="132">
        <f>'Simulation input'!C$280*'Student input data'!C21</f>
        <v>0</v>
      </c>
      <c r="AT21" s="132">
        <f>'Simulation input'!C$281*'Student input data'!C21</f>
        <v>0</v>
      </c>
      <c r="AU21" s="132">
        <f>'Simulation input'!C$282*'Student input data'!C21</f>
        <v>0</v>
      </c>
      <c r="AV21" s="132">
        <f>'Simulation input'!C$283*'Student input data'!C21</f>
        <v>0</v>
      </c>
      <c r="AW21" s="132">
        <f t="shared" si="4"/>
        <v>0</v>
      </c>
      <c r="AX21" s="132">
        <f>IF('Student input data'!C21=0,0,AW21/'Student input data'!C21)</f>
        <v>0</v>
      </c>
    </row>
    <row r="22" spans="1:50" x14ac:dyDescent="0.2">
      <c r="A22" s="72" t="str">
        <f>'Student input data'!A22</f>
        <v/>
      </c>
      <c r="B22" s="338" t="str">
        <f>IF('Student input data'!B22="","-",'Student input data'!B22)</f>
        <v>-</v>
      </c>
      <c r="C22" s="312">
        <f t="shared" si="0"/>
        <v>0</v>
      </c>
      <c r="D22" s="313">
        <f>'Student input data'!D22/'Simulation input'!C$17</f>
        <v>0</v>
      </c>
      <c r="E22" s="313">
        <f>IF('Simulation input'!C$52="y",'Student input data'!E22/'Simulation input'!C$18,('Student input data'!E22/2)/'Simulation input'!C$18)</f>
        <v>0</v>
      </c>
      <c r="F22" s="313">
        <f>'Student input data'!F22/'Simulation input'!C$19</f>
        <v>0</v>
      </c>
      <c r="G22" s="313">
        <f>'Student input data'!G22/'Simulation input'!C$20</f>
        <v>0</v>
      </c>
      <c r="H22" s="313">
        <f>'Student input data'!H22/'Simulation input'!C$21</f>
        <v>0</v>
      </c>
      <c r="I22" s="313">
        <f>'Student input data'!I22/'Simulation input'!C$22</f>
        <v>0</v>
      </c>
      <c r="J22" s="313">
        <f>'Student input data'!J22/'Simulation input'!C$23</f>
        <v>0</v>
      </c>
      <c r="K22" s="313">
        <f>'Student input data'!K22/'Simulation input'!C$24</f>
        <v>0</v>
      </c>
      <c r="L22" s="313">
        <f>'Student input data'!L22/'Simulation input'!$C$25</f>
        <v>0</v>
      </c>
      <c r="M22" s="313">
        <f>'Student input data'!M22/'Simulation input'!$C$26</f>
        <v>0</v>
      </c>
      <c r="N22" s="313">
        <f>'Student input data'!N22/'Simulation input'!$C$27</f>
        <v>0</v>
      </c>
      <c r="O22" s="313">
        <f>'Student input data'!O22/'Simulation input'!$C$28</f>
        <v>0</v>
      </c>
      <c r="P22" s="313">
        <f>'Student input data'!P22/'Simulation input'!$C$29</f>
        <v>0</v>
      </c>
      <c r="Q22" s="313">
        <f>'Student input data'!Q22/'Simulation input'!$C$30</f>
        <v>0</v>
      </c>
      <c r="R22" s="314">
        <f>(SUM(D22:J22)*'Simulation input'!$C$65)+(SUM(K22:M22)*'Simulation input'!$C$66)+(SUM(N22:Q22)*'Simulation input'!$C$67)</f>
        <v>0</v>
      </c>
      <c r="S22" s="314">
        <f t="shared" si="5"/>
        <v>0</v>
      </c>
      <c r="T22" s="313"/>
      <c r="U22" s="316">
        <f>IF('Student input data'!C22=0,0,       IF('Student input data'!C22&lt;'Simulation input'!$C$86,'Simulation input'!$C$79/'Simulation input'!$C$86*'Student input data'!C22,          IF('Student input data'!C22&lt;'Simulation input'!$C$72,'Simulation input'!$C$79,     'Student input data'!C22/'Simulation input'!$C$72)))</f>
        <v>0</v>
      </c>
      <c r="V22" s="317">
        <f>('Student input data'!C22/'Simulation input'!$C$107)+('Student input data'!V22/'Simulation input'!$C$93)</f>
        <v>0</v>
      </c>
      <c r="W22" s="315">
        <f>'Student input data'!R22/'Simulation input'!C$114</f>
        <v>0</v>
      </c>
      <c r="X22" s="315">
        <f>IF('Simulation input'!$C$121="y",'Student input data'!V22*0.5/'Simulation input'!$C$128,0)</f>
        <v>0</v>
      </c>
      <c r="Y22" s="315">
        <f>IF('Simulation input'!$C$148="y",'Student input data'!V22*0.5/'Simulation input'!C$155,0)</f>
        <v>0</v>
      </c>
      <c r="Z22" s="315">
        <f>'Student input data'!C22/'Simulation input'!C$190</f>
        <v>0</v>
      </c>
      <c r="AA22" s="315">
        <f>IF(C22=0,0,'Simulation input'!C$205)</f>
        <v>0</v>
      </c>
      <c r="AB22" s="315">
        <f>IF(C22=0,0,'Student input data'!C22/'Simulation input'!$C$226)</f>
        <v>0</v>
      </c>
      <c r="AC22" s="315">
        <f>IF('Student input data'!C22=0,0,('Student input data'!C22/'Simulation input'!C$241))</f>
        <v>0</v>
      </c>
      <c r="AD22" s="315">
        <f>IF('Student input data'!C22=0,0,'Student input data'!V22/'Simulation input'!C$233)</f>
        <v>0</v>
      </c>
      <c r="AE22" s="315">
        <f t="shared" si="1"/>
        <v>0</v>
      </c>
      <c r="AF22" s="315">
        <f t="shared" si="2"/>
        <v>0</v>
      </c>
      <c r="AG22" s="317"/>
      <c r="AH22" s="315">
        <f>'Student input data'!C22/'Simulation input'!C$198</f>
        <v>0</v>
      </c>
      <c r="AI22" s="315">
        <f>IF('Simulation input'!C$35=0,0,'Student input data'!D22/'Simulation input'!C$35)+IF('Simulation input'!C$36=0,0,'Student input data'!E22/'Simulation input'!C$36)+IF('Simulation input'!C$37=0,0,'Student input data'!F22/'Simulation input'!C$37)+IF('Simulation input'!C$38=0,0,'Student input data'!G22/'Simulation input'!C$38)+IF('Simulation input'!C$39=0,0,'Student input data'!H22/'Simulation input'!C$39)+IF('Simulation input'!C$40=0,0,'Student input data'!I22/'Simulation input'!C$40)+IF('Simulation input'!C$41=0,0,'Student input data'!J22/'Simulation input'!C$41)+IF('Simulation input'!C$42=0,0,'Student input data'!K22/'Simulation input'!C$42)+IF('Simulation input'!C$43=0,0,'Student input data'!L22/'Simulation input'!C$43)+IF('Simulation input'!C$44=0,0,'Student input data'!M22/'Simulation input'!C$44)+IF('Simulation input'!C$45=0,0,'Student input data'!N22/'Simulation input'!C$45)+IF('Simulation input'!C$46=0,0,'Student input data'!O22/'Simulation input'!C$46)+IF('Simulation input'!C$47=0,0,'Student input data'!P22/'Simulation input'!C$47)+IF('Simulation input'!C$48=0,0,'Student input data'!Q22/'Simulation input'!C$47)</f>
        <v>0</v>
      </c>
      <c r="AJ22" s="315">
        <f>('Student input data'!C22/450)*'Simulation input'!C$248</f>
        <v>0</v>
      </c>
      <c r="AK22" s="315">
        <f>'Simulation input'!$C$212/'Simulation input'!$C$10*'Student input data'!C22</f>
        <v>0</v>
      </c>
      <c r="AL22" s="315">
        <f>IF('Student input data'!C22=0,0,IF('Student input data'!C22&lt;'Simulation input'!$C$10,0,('Student input data'!C22-'Simulation input'!$C$10)/'Simulation input'!$C$10)*'Simulation input'!C$219)</f>
        <v>0</v>
      </c>
      <c r="AM22" s="315"/>
      <c r="AN22" s="315">
        <f>IF(C22=0,0,'Simulation input'!C$255)</f>
        <v>0</v>
      </c>
      <c r="AO22" s="315">
        <f>IF(C22=0,0,IF('Student input data'!C22&lt;'Simulation input'!$C$10,0,(('Student input data'!C22-'Simulation input'!$C$10)/'Simulation input'!$C$10)*'Simulation input'!$C$262))</f>
        <v>0</v>
      </c>
      <c r="AP22" s="315">
        <f>('Student input data'!C22/450)*'Simulation input'!C$269</f>
        <v>0</v>
      </c>
      <c r="AQ22" s="131"/>
      <c r="AR22" s="132">
        <f>'Simulation input'!C$279*'Student input data'!C22</f>
        <v>0</v>
      </c>
      <c r="AS22" s="132">
        <f>'Simulation input'!C$280*'Student input data'!C22</f>
        <v>0</v>
      </c>
      <c r="AT22" s="132">
        <f>'Simulation input'!C$281*'Student input data'!C22</f>
        <v>0</v>
      </c>
      <c r="AU22" s="132">
        <f>'Simulation input'!C$282*'Student input data'!C22</f>
        <v>0</v>
      </c>
      <c r="AV22" s="132">
        <f>'Simulation input'!C$283*'Student input data'!C22</f>
        <v>0</v>
      </c>
      <c r="AW22" s="132">
        <f t="shared" si="4"/>
        <v>0</v>
      </c>
      <c r="AX22" s="132">
        <f>IF('Student input data'!C22=0,0,AW22/'Student input data'!C22)</f>
        <v>0</v>
      </c>
    </row>
    <row r="23" spans="1:50" x14ac:dyDescent="0.2">
      <c r="A23" s="72" t="str">
        <f>'Student input data'!A23</f>
        <v/>
      </c>
      <c r="B23" s="338" t="str">
        <f>IF('Student input data'!B23="","-",'Student input data'!B23)</f>
        <v>-</v>
      </c>
      <c r="C23" s="312">
        <f t="shared" si="0"/>
        <v>0</v>
      </c>
      <c r="D23" s="313">
        <f>'Student input data'!D23/'Simulation input'!C$17</f>
        <v>0</v>
      </c>
      <c r="E23" s="313">
        <f>IF('Simulation input'!C$52="y",'Student input data'!E23/'Simulation input'!C$18,('Student input data'!E23/2)/'Simulation input'!C$18)</f>
        <v>0</v>
      </c>
      <c r="F23" s="313">
        <f>'Student input data'!F23/'Simulation input'!C$19</f>
        <v>0</v>
      </c>
      <c r="G23" s="313">
        <f>'Student input data'!G23/'Simulation input'!C$20</f>
        <v>0</v>
      </c>
      <c r="H23" s="313">
        <f>'Student input data'!H23/'Simulation input'!C$21</f>
        <v>0</v>
      </c>
      <c r="I23" s="313">
        <f>'Student input data'!I23/'Simulation input'!C$22</f>
        <v>0</v>
      </c>
      <c r="J23" s="313">
        <f>'Student input data'!J23/'Simulation input'!C$23</f>
        <v>0</v>
      </c>
      <c r="K23" s="313">
        <f>'Student input data'!K23/'Simulation input'!C$24</f>
        <v>0</v>
      </c>
      <c r="L23" s="313">
        <f>'Student input data'!L23/'Simulation input'!$C$25</f>
        <v>0</v>
      </c>
      <c r="M23" s="313">
        <f>'Student input data'!M23/'Simulation input'!$C$26</f>
        <v>0</v>
      </c>
      <c r="N23" s="313">
        <f>'Student input data'!N23/'Simulation input'!$C$27</f>
        <v>0</v>
      </c>
      <c r="O23" s="313">
        <f>'Student input data'!O23/'Simulation input'!$C$28</f>
        <v>0</v>
      </c>
      <c r="P23" s="313">
        <f>'Student input data'!P23/'Simulation input'!$C$29</f>
        <v>0</v>
      </c>
      <c r="Q23" s="313">
        <f>'Student input data'!Q23/'Simulation input'!$C$30</f>
        <v>0</v>
      </c>
      <c r="R23" s="314">
        <f>(SUM(D23:J23)*'Simulation input'!$C$65)+(SUM(K23:M23)*'Simulation input'!$C$66)+(SUM(N23:Q23)*'Simulation input'!$C$67)</f>
        <v>0</v>
      </c>
      <c r="S23" s="314">
        <f t="shared" si="5"/>
        <v>0</v>
      </c>
      <c r="T23" s="313"/>
      <c r="U23" s="316">
        <f>IF('Student input data'!C23=0,0,       IF('Student input data'!C23&lt;'Simulation input'!$C$86,'Simulation input'!$C$79/'Simulation input'!$C$86*'Student input data'!C23,          IF('Student input data'!C23&lt;'Simulation input'!$C$72,'Simulation input'!$C$79,     'Student input data'!C23/'Simulation input'!$C$72)))</f>
        <v>0</v>
      </c>
      <c r="V23" s="317">
        <f>('Student input data'!C23/'Simulation input'!$C$107)+('Student input data'!V23/'Simulation input'!$C$93)</f>
        <v>0</v>
      </c>
      <c r="W23" s="315">
        <f>'Student input data'!R23/'Simulation input'!C$114</f>
        <v>0</v>
      </c>
      <c r="X23" s="315">
        <f>IF('Simulation input'!$C$121="y",'Student input data'!V23*0.5/'Simulation input'!$C$128,0)</f>
        <v>0</v>
      </c>
      <c r="Y23" s="315">
        <f>IF('Simulation input'!$C$148="y",'Student input data'!V23*0.5/'Simulation input'!C$155,0)</f>
        <v>0</v>
      </c>
      <c r="Z23" s="315">
        <f>'Student input data'!C23/'Simulation input'!C$190</f>
        <v>0</v>
      </c>
      <c r="AA23" s="315">
        <f>IF(C23=0,0,'Simulation input'!C$205)</f>
        <v>0</v>
      </c>
      <c r="AB23" s="315">
        <f>IF(C23=0,0,'Student input data'!C23/'Simulation input'!$C$226)</f>
        <v>0</v>
      </c>
      <c r="AC23" s="315">
        <f>IF('Student input data'!C23=0,0,('Student input data'!C23/'Simulation input'!C$241))</f>
        <v>0</v>
      </c>
      <c r="AD23" s="315">
        <f>IF('Student input data'!C23=0,0,'Student input data'!V23/'Simulation input'!C$233)</f>
        <v>0</v>
      </c>
      <c r="AE23" s="315">
        <f t="shared" si="1"/>
        <v>0</v>
      </c>
      <c r="AF23" s="315">
        <f t="shared" si="2"/>
        <v>0</v>
      </c>
      <c r="AG23" s="317"/>
      <c r="AH23" s="315">
        <f>'Student input data'!C23/'Simulation input'!C$198</f>
        <v>0</v>
      </c>
      <c r="AI23" s="315">
        <f>IF('Simulation input'!C$35=0,0,'Student input data'!D23/'Simulation input'!C$35)+IF('Simulation input'!C$36=0,0,'Student input data'!E23/'Simulation input'!C$36)+IF('Simulation input'!C$37=0,0,'Student input data'!F23/'Simulation input'!C$37)+IF('Simulation input'!C$38=0,0,'Student input data'!G23/'Simulation input'!C$38)+IF('Simulation input'!C$39=0,0,'Student input data'!H23/'Simulation input'!C$39)+IF('Simulation input'!C$40=0,0,'Student input data'!I23/'Simulation input'!C$40)+IF('Simulation input'!C$41=0,0,'Student input data'!J23/'Simulation input'!C$41)+IF('Simulation input'!C$42=0,0,'Student input data'!K23/'Simulation input'!C$42)+IF('Simulation input'!C$43=0,0,'Student input data'!L23/'Simulation input'!C$43)+IF('Simulation input'!C$44=0,0,'Student input data'!M23/'Simulation input'!C$44)+IF('Simulation input'!C$45=0,0,'Student input data'!N23/'Simulation input'!C$45)+IF('Simulation input'!C$46=0,0,'Student input data'!O23/'Simulation input'!C$46)+IF('Simulation input'!C$47=0,0,'Student input data'!P23/'Simulation input'!C$47)+IF('Simulation input'!C$48=0,0,'Student input data'!Q23/'Simulation input'!C$47)</f>
        <v>0</v>
      </c>
      <c r="AJ23" s="315">
        <f>('Student input data'!C23/450)*'Simulation input'!C$248</f>
        <v>0</v>
      </c>
      <c r="AK23" s="315">
        <f>'Simulation input'!$C$212/'Simulation input'!$C$10*'Student input data'!C23</f>
        <v>0</v>
      </c>
      <c r="AL23" s="315">
        <f>IF('Student input data'!C23=0,0,IF('Student input data'!C23&lt;'Simulation input'!$C$10,0,('Student input data'!C23-'Simulation input'!$C$10)/'Simulation input'!$C$10)*'Simulation input'!C$219)</f>
        <v>0</v>
      </c>
      <c r="AM23" s="315"/>
      <c r="AN23" s="315">
        <f>IF(C23=0,0,'Simulation input'!C$255)</f>
        <v>0</v>
      </c>
      <c r="AO23" s="315">
        <f>IF(C23=0,0,IF('Student input data'!C23&lt;'Simulation input'!$C$10,0,(('Student input data'!C23-'Simulation input'!$C$10)/'Simulation input'!$C$10)*'Simulation input'!$C$262))</f>
        <v>0</v>
      </c>
      <c r="AP23" s="315">
        <f>('Student input data'!C23/450)*'Simulation input'!C$269</f>
        <v>0</v>
      </c>
      <c r="AQ23" s="131"/>
      <c r="AR23" s="132">
        <f>'Simulation input'!C$279*'Student input data'!C23</f>
        <v>0</v>
      </c>
      <c r="AS23" s="132">
        <f>'Simulation input'!C$280*'Student input data'!C23</f>
        <v>0</v>
      </c>
      <c r="AT23" s="132">
        <f>'Simulation input'!C$281*'Student input data'!C23</f>
        <v>0</v>
      </c>
      <c r="AU23" s="132">
        <f>'Simulation input'!C$282*'Student input data'!C23</f>
        <v>0</v>
      </c>
      <c r="AV23" s="132">
        <f>'Simulation input'!C$283*'Student input data'!C23</f>
        <v>0</v>
      </c>
      <c r="AW23" s="132">
        <f t="shared" si="4"/>
        <v>0</v>
      </c>
      <c r="AX23" s="132">
        <f>IF('Student input data'!C23=0,0,AW23/'Student input data'!C23)</f>
        <v>0</v>
      </c>
    </row>
    <row r="24" spans="1:50" x14ac:dyDescent="0.2">
      <c r="A24" s="72" t="str">
        <f>'Student input data'!A24</f>
        <v/>
      </c>
      <c r="B24" s="338" t="str">
        <f>IF('Student input data'!B24="","-",'Student input data'!B24)</f>
        <v>-</v>
      </c>
      <c r="C24" s="312">
        <f t="shared" si="0"/>
        <v>0</v>
      </c>
      <c r="D24" s="313">
        <f>'Student input data'!D24/'Simulation input'!C$17</f>
        <v>0</v>
      </c>
      <c r="E24" s="313">
        <f>IF('Simulation input'!C$52="y",'Student input data'!E24/'Simulation input'!C$18,('Student input data'!E24/2)/'Simulation input'!C$18)</f>
        <v>0</v>
      </c>
      <c r="F24" s="313">
        <f>'Student input data'!F24/'Simulation input'!C$19</f>
        <v>0</v>
      </c>
      <c r="G24" s="313">
        <f>'Student input data'!G24/'Simulation input'!C$20</f>
        <v>0</v>
      </c>
      <c r="H24" s="313">
        <f>'Student input data'!H24/'Simulation input'!C$21</f>
        <v>0</v>
      </c>
      <c r="I24" s="313">
        <f>'Student input data'!I24/'Simulation input'!C$22</f>
        <v>0</v>
      </c>
      <c r="J24" s="313">
        <f>'Student input data'!J24/'Simulation input'!C$23</f>
        <v>0</v>
      </c>
      <c r="K24" s="313">
        <f>'Student input data'!K24/'Simulation input'!C$24</f>
        <v>0</v>
      </c>
      <c r="L24" s="313">
        <f>'Student input data'!L24/'Simulation input'!$C$25</f>
        <v>0</v>
      </c>
      <c r="M24" s="313">
        <f>'Student input data'!M24/'Simulation input'!$C$26</f>
        <v>0</v>
      </c>
      <c r="N24" s="313">
        <f>'Student input data'!N24/'Simulation input'!$C$27</f>
        <v>0</v>
      </c>
      <c r="O24" s="313">
        <f>'Student input data'!O24/'Simulation input'!$C$28</f>
        <v>0</v>
      </c>
      <c r="P24" s="313">
        <f>'Student input data'!P24/'Simulation input'!$C$29</f>
        <v>0</v>
      </c>
      <c r="Q24" s="313">
        <f>'Student input data'!Q24/'Simulation input'!$C$30</f>
        <v>0</v>
      </c>
      <c r="R24" s="314">
        <f>(SUM(D24:J24)*'Simulation input'!$C$65)+(SUM(K24:M24)*'Simulation input'!$C$66)+(SUM(N24:Q24)*'Simulation input'!$C$67)</f>
        <v>0</v>
      </c>
      <c r="S24" s="314">
        <f t="shared" si="5"/>
        <v>0</v>
      </c>
      <c r="T24" s="313"/>
      <c r="U24" s="316">
        <f>IF('Student input data'!C24=0,0,       IF('Student input data'!C24&lt;'Simulation input'!$C$86,'Simulation input'!$C$79/'Simulation input'!$C$86*'Student input data'!C24,          IF('Student input data'!C24&lt;'Simulation input'!$C$72,'Simulation input'!$C$79,     'Student input data'!C24/'Simulation input'!$C$72)))</f>
        <v>0</v>
      </c>
      <c r="V24" s="317">
        <f>('Student input data'!C24/'Simulation input'!$C$107)+('Student input data'!V24/'Simulation input'!$C$93)</f>
        <v>0</v>
      </c>
      <c r="W24" s="315">
        <f>'Student input data'!R24/'Simulation input'!C$114</f>
        <v>0</v>
      </c>
      <c r="X24" s="315">
        <f>IF('Simulation input'!$C$121="y",'Student input data'!V24*0.5/'Simulation input'!$C$128,0)</f>
        <v>0</v>
      </c>
      <c r="Y24" s="315">
        <f>IF('Simulation input'!$C$148="y",'Student input data'!V24*0.5/'Simulation input'!C$155,0)</f>
        <v>0</v>
      </c>
      <c r="Z24" s="315">
        <f>'Student input data'!C24/'Simulation input'!C$190</f>
        <v>0</v>
      </c>
      <c r="AA24" s="315">
        <f>IF(C24=0,0,'Simulation input'!C$205)</f>
        <v>0</v>
      </c>
      <c r="AB24" s="315">
        <f>IF(C24=0,0,'Student input data'!C24/'Simulation input'!$C$226)</f>
        <v>0</v>
      </c>
      <c r="AC24" s="315">
        <f>IF('Student input data'!C24=0,0,('Student input data'!C24/'Simulation input'!C$241))</f>
        <v>0</v>
      </c>
      <c r="AD24" s="315">
        <f>IF('Student input data'!C24=0,0,'Student input data'!V24/'Simulation input'!C$233)</f>
        <v>0</v>
      </c>
      <c r="AE24" s="315">
        <f t="shared" si="1"/>
        <v>0</v>
      </c>
      <c r="AF24" s="315">
        <f t="shared" si="2"/>
        <v>0</v>
      </c>
      <c r="AG24" s="317"/>
      <c r="AH24" s="315">
        <f>'Student input data'!C24/'Simulation input'!C$198</f>
        <v>0</v>
      </c>
      <c r="AI24" s="315">
        <f>IF('Simulation input'!C$35=0,0,'Student input data'!D24/'Simulation input'!C$35)+IF('Simulation input'!C$36=0,0,'Student input data'!E24/'Simulation input'!C$36)+IF('Simulation input'!C$37=0,0,'Student input data'!F24/'Simulation input'!C$37)+IF('Simulation input'!C$38=0,0,'Student input data'!G24/'Simulation input'!C$38)+IF('Simulation input'!C$39=0,0,'Student input data'!H24/'Simulation input'!C$39)+IF('Simulation input'!C$40=0,0,'Student input data'!I24/'Simulation input'!C$40)+IF('Simulation input'!C$41=0,0,'Student input data'!J24/'Simulation input'!C$41)+IF('Simulation input'!C$42=0,0,'Student input data'!K24/'Simulation input'!C$42)+IF('Simulation input'!C$43=0,0,'Student input data'!L24/'Simulation input'!C$43)+IF('Simulation input'!C$44=0,0,'Student input data'!M24/'Simulation input'!C$44)+IF('Simulation input'!C$45=0,0,'Student input data'!N24/'Simulation input'!C$45)+IF('Simulation input'!C$46=0,0,'Student input data'!O24/'Simulation input'!C$46)+IF('Simulation input'!C$47=0,0,'Student input data'!P24/'Simulation input'!C$47)+IF('Simulation input'!C$48=0,0,'Student input data'!Q24/'Simulation input'!C$47)</f>
        <v>0</v>
      </c>
      <c r="AJ24" s="315">
        <f>('Student input data'!C24/450)*'Simulation input'!C$248</f>
        <v>0</v>
      </c>
      <c r="AK24" s="315">
        <f>'Simulation input'!$C$212/'Simulation input'!$C$10*'Student input data'!C24</f>
        <v>0</v>
      </c>
      <c r="AL24" s="315">
        <f>IF('Student input data'!C24=0,0,IF('Student input data'!C24&lt;'Simulation input'!$C$10,0,('Student input data'!C24-'Simulation input'!$C$10)/'Simulation input'!$C$10)*'Simulation input'!C$219)</f>
        <v>0</v>
      </c>
      <c r="AM24" s="315"/>
      <c r="AN24" s="315">
        <f>IF(C24=0,0,'Simulation input'!C$255)</f>
        <v>0</v>
      </c>
      <c r="AO24" s="315">
        <f>IF(C24=0,0,IF('Student input data'!C24&lt;'Simulation input'!$C$10,0,(('Student input data'!C24-'Simulation input'!$C$10)/'Simulation input'!$C$10)*'Simulation input'!$C$262))</f>
        <v>0</v>
      </c>
      <c r="AP24" s="315">
        <f>('Student input data'!C24/450)*'Simulation input'!C$269</f>
        <v>0</v>
      </c>
      <c r="AQ24" s="131"/>
      <c r="AR24" s="132">
        <f>'Simulation input'!C$279*'Student input data'!C24</f>
        <v>0</v>
      </c>
      <c r="AS24" s="132">
        <f>'Simulation input'!C$280*'Student input data'!C24</f>
        <v>0</v>
      </c>
      <c r="AT24" s="132">
        <f>'Simulation input'!C$281*'Student input data'!C24</f>
        <v>0</v>
      </c>
      <c r="AU24" s="132">
        <f>'Simulation input'!C$282*'Student input data'!C24</f>
        <v>0</v>
      </c>
      <c r="AV24" s="132">
        <f>'Simulation input'!C$283*'Student input data'!C24</f>
        <v>0</v>
      </c>
      <c r="AW24" s="132">
        <f t="shared" si="4"/>
        <v>0</v>
      </c>
      <c r="AX24" s="132">
        <f>IF('Student input data'!C24=0,0,AW24/'Student input data'!C24)</f>
        <v>0</v>
      </c>
    </row>
    <row r="25" spans="1:50" x14ac:dyDescent="0.2">
      <c r="A25" s="72" t="str">
        <f>'Student input data'!A25</f>
        <v/>
      </c>
      <c r="B25" s="338" t="str">
        <f>IF('Student input data'!B25="","-",'Student input data'!B25)</f>
        <v>-</v>
      </c>
      <c r="C25" s="312">
        <f t="shared" si="0"/>
        <v>0</v>
      </c>
      <c r="D25" s="313">
        <f>'Student input data'!D25/'Simulation input'!C$17</f>
        <v>0</v>
      </c>
      <c r="E25" s="313">
        <f>IF('Simulation input'!C$52="y",'Student input data'!E25/'Simulation input'!C$18,('Student input data'!E25/2)/'Simulation input'!C$18)</f>
        <v>0</v>
      </c>
      <c r="F25" s="313">
        <f>'Student input data'!F25/'Simulation input'!C$19</f>
        <v>0</v>
      </c>
      <c r="G25" s="313">
        <f>'Student input data'!G25/'Simulation input'!C$20</f>
        <v>0</v>
      </c>
      <c r="H25" s="313">
        <f>'Student input data'!H25/'Simulation input'!C$21</f>
        <v>0</v>
      </c>
      <c r="I25" s="313">
        <f>'Student input data'!I25/'Simulation input'!C$22</f>
        <v>0</v>
      </c>
      <c r="J25" s="313">
        <f>'Student input data'!J25/'Simulation input'!C$23</f>
        <v>0</v>
      </c>
      <c r="K25" s="313">
        <f>'Student input data'!K25/'Simulation input'!C$24</f>
        <v>0</v>
      </c>
      <c r="L25" s="313">
        <f>'Student input data'!L25/'Simulation input'!$C$25</f>
        <v>0</v>
      </c>
      <c r="M25" s="313">
        <f>'Student input data'!M25/'Simulation input'!$C$26</f>
        <v>0</v>
      </c>
      <c r="N25" s="313">
        <f>'Student input data'!N25/'Simulation input'!$C$27</f>
        <v>0</v>
      </c>
      <c r="O25" s="313">
        <f>'Student input data'!O25/'Simulation input'!$C$28</f>
        <v>0</v>
      </c>
      <c r="P25" s="313">
        <f>'Student input data'!P25/'Simulation input'!$C$29</f>
        <v>0</v>
      </c>
      <c r="Q25" s="313">
        <f>'Student input data'!Q25/'Simulation input'!$C$30</f>
        <v>0</v>
      </c>
      <c r="R25" s="314">
        <f>(SUM(D25:J25)*'Simulation input'!$C$65)+(SUM(K25:M25)*'Simulation input'!$C$66)+(SUM(N25:Q25)*'Simulation input'!$C$67)</f>
        <v>0</v>
      </c>
      <c r="S25" s="314">
        <f t="shared" si="5"/>
        <v>0</v>
      </c>
      <c r="T25" s="313"/>
      <c r="U25" s="316">
        <f>IF('Student input data'!C25=0,0,       IF('Student input data'!C25&lt;'Simulation input'!$C$86,'Simulation input'!$C$79/'Simulation input'!$C$86*'Student input data'!C25,          IF('Student input data'!C25&lt;'Simulation input'!$C$72,'Simulation input'!$C$79,     'Student input data'!C25/'Simulation input'!$C$72)))</f>
        <v>0</v>
      </c>
      <c r="V25" s="317">
        <f>('Student input data'!C25/'Simulation input'!$C$107)+('Student input data'!V25/'Simulation input'!$C$93)</f>
        <v>0</v>
      </c>
      <c r="W25" s="315">
        <f>'Student input data'!R25/'Simulation input'!C$114</f>
        <v>0</v>
      </c>
      <c r="X25" s="315">
        <f>IF('Simulation input'!$C$121="y",'Student input data'!V25*0.5/'Simulation input'!$C$128,0)</f>
        <v>0</v>
      </c>
      <c r="Y25" s="315">
        <f>IF('Simulation input'!$C$148="y",'Student input data'!V25*0.5/'Simulation input'!C$155,0)</f>
        <v>0</v>
      </c>
      <c r="Z25" s="315">
        <f>'Student input data'!C25/'Simulation input'!C$190</f>
        <v>0</v>
      </c>
      <c r="AA25" s="315">
        <f>IF(C25=0,0,'Simulation input'!C$205)</f>
        <v>0</v>
      </c>
      <c r="AB25" s="315">
        <f>IF(C25=0,0,'Student input data'!C25/'Simulation input'!$C$226)</f>
        <v>0</v>
      </c>
      <c r="AC25" s="315">
        <f>IF('Student input data'!C25=0,0,('Student input data'!C25/'Simulation input'!C$241))</f>
        <v>0</v>
      </c>
      <c r="AD25" s="315">
        <f>IF('Student input data'!C25=0,0,'Student input data'!V25/'Simulation input'!C$233)</f>
        <v>0</v>
      </c>
      <c r="AE25" s="315">
        <f t="shared" si="1"/>
        <v>0</v>
      </c>
      <c r="AF25" s="315">
        <f t="shared" si="2"/>
        <v>0</v>
      </c>
      <c r="AG25" s="317"/>
      <c r="AH25" s="315">
        <f>'Student input data'!C25/'Simulation input'!C$198</f>
        <v>0</v>
      </c>
      <c r="AI25" s="315">
        <f>IF('Simulation input'!C$35=0,0,'Student input data'!D25/'Simulation input'!C$35)+IF('Simulation input'!C$36=0,0,'Student input data'!E25/'Simulation input'!C$36)+IF('Simulation input'!C$37=0,0,'Student input data'!F25/'Simulation input'!C$37)+IF('Simulation input'!C$38=0,0,'Student input data'!G25/'Simulation input'!C$38)+IF('Simulation input'!C$39=0,0,'Student input data'!H25/'Simulation input'!C$39)+IF('Simulation input'!C$40=0,0,'Student input data'!I25/'Simulation input'!C$40)+IF('Simulation input'!C$41=0,0,'Student input data'!J25/'Simulation input'!C$41)+IF('Simulation input'!C$42=0,0,'Student input data'!K25/'Simulation input'!C$42)+IF('Simulation input'!C$43=0,0,'Student input data'!L25/'Simulation input'!C$43)+IF('Simulation input'!C$44=0,0,'Student input data'!M25/'Simulation input'!C$44)+IF('Simulation input'!C$45=0,0,'Student input data'!N25/'Simulation input'!C$45)+IF('Simulation input'!C$46=0,0,'Student input data'!O25/'Simulation input'!C$46)+IF('Simulation input'!C$47=0,0,'Student input data'!P25/'Simulation input'!C$47)+IF('Simulation input'!C$48=0,0,'Student input data'!Q25/'Simulation input'!C$47)</f>
        <v>0</v>
      </c>
      <c r="AJ25" s="315">
        <f>('Student input data'!C25/450)*'Simulation input'!C$248</f>
        <v>0</v>
      </c>
      <c r="AK25" s="315">
        <f>'Simulation input'!$C$212/'Simulation input'!$C$10*'Student input data'!C25</f>
        <v>0</v>
      </c>
      <c r="AL25" s="315">
        <f>IF('Student input data'!C25=0,0,IF('Student input data'!C25&lt;'Simulation input'!$C$10,0,('Student input data'!C25-'Simulation input'!$C$10)/'Simulation input'!$C$10)*'Simulation input'!C$219)</f>
        <v>0</v>
      </c>
      <c r="AM25" s="315"/>
      <c r="AN25" s="315">
        <f>IF(C25=0,0,'Simulation input'!C$255)</f>
        <v>0</v>
      </c>
      <c r="AO25" s="315">
        <f>IF(C25=0,0,IF('Student input data'!C25&lt;'Simulation input'!$C$10,0,(('Student input data'!C25-'Simulation input'!$C$10)/'Simulation input'!$C$10)*'Simulation input'!$C$262))</f>
        <v>0</v>
      </c>
      <c r="AP25" s="315">
        <f>('Student input data'!C25/450)*'Simulation input'!C$269</f>
        <v>0</v>
      </c>
      <c r="AQ25" s="131"/>
      <c r="AR25" s="132">
        <f>'Simulation input'!C$279*'Student input data'!C25</f>
        <v>0</v>
      </c>
      <c r="AS25" s="132">
        <f>'Simulation input'!C$280*'Student input data'!C25</f>
        <v>0</v>
      </c>
      <c r="AT25" s="132">
        <f>'Simulation input'!C$281*'Student input data'!C25</f>
        <v>0</v>
      </c>
      <c r="AU25" s="132">
        <f>'Simulation input'!C$282*'Student input data'!C25</f>
        <v>0</v>
      </c>
      <c r="AV25" s="132">
        <f>'Simulation input'!C$283*'Student input data'!C25</f>
        <v>0</v>
      </c>
      <c r="AW25" s="132">
        <f t="shared" si="4"/>
        <v>0</v>
      </c>
      <c r="AX25" s="132">
        <f>IF('Student input data'!C25=0,0,AW25/'Student input data'!C25)</f>
        <v>0</v>
      </c>
    </row>
    <row r="26" spans="1:50" x14ac:dyDescent="0.2">
      <c r="A26" s="72" t="str">
        <f>'Student input data'!A26</f>
        <v/>
      </c>
      <c r="B26" s="338" t="str">
        <f>IF('Student input data'!B26="","-",'Student input data'!B26)</f>
        <v>-</v>
      </c>
      <c r="C26" s="312">
        <f t="shared" si="0"/>
        <v>0</v>
      </c>
      <c r="D26" s="313">
        <f>'Student input data'!D26/'Simulation input'!C$17</f>
        <v>0</v>
      </c>
      <c r="E26" s="313">
        <f>IF('Simulation input'!C$52="y",'Student input data'!E26/'Simulation input'!C$18,('Student input data'!E26/2)/'Simulation input'!C$18)</f>
        <v>0</v>
      </c>
      <c r="F26" s="313">
        <f>'Student input data'!F26/'Simulation input'!C$19</f>
        <v>0</v>
      </c>
      <c r="G26" s="313">
        <f>'Student input data'!G26/'Simulation input'!C$20</f>
        <v>0</v>
      </c>
      <c r="H26" s="313">
        <f>'Student input data'!H26/'Simulation input'!C$21</f>
        <v>0</v>
      </c>
      <c r="I26" s="313">
        <f>'Student input data'!I26/'Simulation input'!C$22</f>
        <v>0</v>
      </c>
      <c r="J26" s="313">
        <f>'Student input data'!J26/'Simulation input'!C$23</f>
        <v>0</v>
      </c>
      <c r="K26" s="313">
        <f>'Student input data'!K26/'Simulation input'!C$24</f>
        <v>0</v>
      </c>
      <c r="L26" s="313">
        <f>'Student input data'!L26/'Simulation input'!$C$25</f>
        <v>0</v>
      </c>
      <c r="M26" s="313">
        <f>'Student input data'!M26/'Simulation input'!$C$26</f>
        <v>0</v>
      </c>
      <c r="N26" s="313">
        <f>'Student input data'!N26/'Simulation input'!$C$27</f>
        <v>0</v>
      </c>
      <c r="O26" s="313">
        <f>'Student input data'!O26/'Simulation input'!$C$28</f>
        <v>0</v>
      </c>
      <c r="P26" s="313">
        <f>'Student input data'!P26/'Simulation input'!$C$29</f>
        <v>0</v>
      </c>
      <c r="Q26" s="313">
        <f>'Student input data'!Q26/'Simulation input'!$C$30</f>
        <v>0</v>
      </c>
      <c r="R26" s="314">
        <f>(SUM(D26:J26)*'Simulation input'!$C$65)+(SUM(K26:M26)*'Simulation input'!$C$66)+(SUM(N26:Q26)*'Simulation input'!$C$67)</f>
        <v>0</v>
      </c>
      <c r="S26" s="314">
        <f>C26+R26</f>
        <v>0</v>
      </c>
      <c r="T26" s="313"/>
      <c r="U26" s="316">
        <f>IF('Student input data'!C26=0,0,       IF('Student input data'!C26&lt;'Simulation input'!$C$86,'Simulation input'!$C$79/'Simulation input'!$C$86*'Student input data'!C26,          IF('Student input data'!C26&lt;'Simulation input'!$C$72,'Simulation input'!$C$79,     'Student input data'!C26/'Simulation input'!$C$72)))</f>
        <v>0</v>
      </c>
      <c r="V26" s="317">
        <f>('Student input data'!C26/'Simulation input'!$C$107)+('Student input data'!V26/'Simulation input'!$C$93)</f>
        <v>0</v>
      </c>
      <c r="W26" s="315">
        <f>'Student input data'!R26/'Simulation input'!C$114</f>
        <v>0</v>
      </c>
      <c r="X26" s="315">
        <f>IF('Simulation input'!$C$121="y",'Student input data'!V26*0.5/'Simulation input'!$C$128,0)</f>
        <v>0</v>
      </c>
      <c r="Y26" s="315">
        <f>IF('Simulation input'!$C$148="y",'Student input data'!V26*0.5/'Simulation input'!C$155,0)</f>
        <v>0</v>
      </c>
      <c r="Z26" s="315">
        <f>'Student input data'!C26/'Simulation input'!C$190</f>
        <v>0</v>
      </c>
      <c r="AA26" s="315">
        <f>IF(C26=0,0,'Simulation input'!C$205)</f>
        <v>0</v>
      </c>
      <c r="AB26" s="315">
        <f>IF(C26=0,0,'Student input data'!C26/'Simulation input'!$C$226)</f>
        <v>0</v>
      </c>
      <c r="AC26" s="315">
        <f>IF('Student input data'!C26=0,0,('Student input data'!C26/'Simulation input'!C$241))</f>
        <v>0</v>
      </c>
      <c r="AD26" s="315">
        <f>IF('Student input data'!C26=0,0,'Student input data'!V26/'Simulation input'!C$233)</f>
        <v>0</v>
      </c>
      <c r="AE26" s="315">
        <f t="shared" si="1"/>
        <v>0</v>
      </c>
      <c r="AF26" s="315">
        <f t="shared" si="2"/>
        <v>0</v>
      </c>
      <c r="AG26" s="317"/>
      <c r="AH26" s="315">
        <f>'Student input data'!C26/'Simulation input'!C$198</f>
        <v>0</v>
      </c>
      <c r="AI26" s="315">
        <f>IF('Simulation input'!C$35=0,0,'Student input data'!D26/'Simulation input'!C$35)+IF('Simulation input'!C$36=0,0,'Student input data'!E26/'Simulation input'!C$36)+IF('Simulation input'!C$37=0,0,'Student input data'!F26/'Simulation input'!C$37)+IF('Simulation input'!C$38=0,0,'Student input data'!G26/'Simulation input'!C$38)+IF('Simulation input'!C$39=0,0,'Student input data'!H26/'Simulation input'!C$39)+IF('Simulation input'!C$40=0,0,'Student input data'!I26/'Simulation input'!C$40)+IF('Simulation input'!C$41=0,0,'Student input data'!J26/'Simulation input'!C$41)+IF('Simulation input'!C$42=0,0,'Student input data'!K26/'Simulation input'!C$42)+IF('Simulation input'!C$43=0,0,'Student input data'!L26/'Simulation input'!C$43)+IF('Simulation input'!C$44=0,0,'Student input data'!M26/'Simulation input'!C$44)+IF('Simulation input'!C$45=0,0,'Student input data'!N26/'Simulation input'!C$45)+IF('Simulation input'!C$46=0,0,'Student input data'!O26/'Simulation input'!C$46)+IF('Simulation input'!C$47=0,0,'Student input data'!P26/'Simulation input'!C$47)+IF('Simulation input'!C$48=0,0,'Student input data'!Q26/'Simulation input'!C$47)</f>
        <v>0</v>
      </c>
      <c r="AJ26" s="315">
        <f>('Student input data'!C26/450)*'Simulation input'!C$248</f>
        <v>0</v>
      </c>
      <c r="AK26" s="315">
        <f>'Simulation input'!$C$212/'Simulation input'!$C$10*'Student input data'!C26</f>
        <v>0</v>
      </c>
      <c r="AL26" s="315">
        <f>IF('Student input data'!C26=0,0,IF('Student input data'!C26&lt;'Simulation input'!$C$10,0,('Student input data'!C26-'Simulation input'!$C$10)/'Simulation input'!$C$10)*'Simulation input'!C$219)</f>
        <v>0</v>
      </c>
      <c r="AM26" s="315"/>
      <c r="AN26" s="315">
        <f>IF(C26=0,0,'Simulation input'!C$255)</f>
        <v>0</v>
      </c>
      <c r="AO26" s="315">
        <f>IF(C26=0,0,IF('Student input data'!C26&lt;'Simulation input'!$C$10,0,(('Student input data'!C26-'Simulation input'!$C$10)/'Simulation input'!$C$10)*'Simulation input'!$C$262))</f>
        <v>0</v>
      </c>
      <c r="AP26" s="315">
        <f>('Student input data'!C26/450)*'Simulation input'!C$269</f>
        <v>0</v>
      </c>
      <c r="AQ26" s="131"/>
      <c r="AR26" s="132">
        <f>'Simulation input'!C$279*'Student input data'!C26</f>
        <v>0</v>
      </c>
      <c r="AS26" s="132">
        <f>'Simulation input'!C$280*'Student input data'!C26</f>
        <v>0</v>
      </c>
      <c r="AT26" s="132">
        <f>'Simulation input'!C$281*'Student input data'!C26</f>
        <v>0</v>
      </c>
      <c r="AU26" s="132">
        <f>'Simulation input'!C$282*'Student input data'!C26</f>
        <v>0</v>
      </c>
      <c r="AV26" s="132">
        <f>'Simulation input'!C$283*'Student input data'!C26</f>
        <v>0</v>
      </c>
      <c r="AW26" s="132">
        <f t="shared" si="4"/>
        <v>0</v>
      </c>
      <c r="AX26" s="132">
        <f>IF('Student input data'!C26=0,0,AW26/'Student input data'!C26)</f>
        <v>0</v>
      </c>
    </row>
    <row r="27" spans="1:50" ht="15" customHeight="1" x14ac:dyDescent="0.2">
      <c r="A27" s="72" t="str">
        <f>'Student input data'!A27</f>
        <v/>
      </c>
      <c r="B27" s="338" t="str">
        <f>IF('Student input data'!B27="","-",'Student input data'!B27)</f>
        <v>-</v>
      </c>
      <c r="C27" s="312">
        <f t="shared" si="0"/>
        <v>0</v>
      </c>
      <c r="D27" s="313">
        <f>'Student input data'!D27/'Simulation input'!C$17</f>
        <v>0</v>
      </c>
      <c r="E27" s="313">
        <f>IF('Simulation input'!C$52="y",'Student input data'!E27/'Simulation input'!C$18,('Student input data'!E27/2)/'Simulation input'!C$18)</f>
        <v>0</v>
      </c>
      <c r="F27" s="313">
        <f>'Student input data'!F27/'Simulation input'!C$19</f>
        <v>0</v>
      </c>
      <c r="G27" s="313">
        <f>'Student input data'!G27/'Simulation input'!C$20</f>
        <v>0</v>
      </c>
      <c r="H27" s="313">
        <f>'Student input data'!H27/'Simulation input'!C$21</f>
        <v>0</v>
      </c>
      <c r="I27" s="313">
        <f>'Student input data'!I27/'Simulation input'!C$22</f>
        <v>0</v>
      </c>
      <c r="J27" s="313">
        <f>'Student input data'!J27/'Simulation input'!C$23</f>
        <v>0</v>
      </c>
      <c r="K27" s="313">
        <f>'Student input data'!K27/'Simulation input'!C$24</f>
        <v>0</v>
      </c>
      <c r="L27" s="313">
        <f>'Student input data'!L27/'Simulation input'!$C$25</f>
        <v>0</v>
      </c>
      <c r="M27" s="313">
        <f>'Student input data'!M27/'Simulation input'!$C$26</f>
        <v>0</v>
      </c>
      <c r="N27" s="313">
        <f>'Student input data'!N27/'Simulation input'!$C$27</f>
        <v>0</v>
      </c>
      <c r="O27" s="313">
        <f>'Student input data'!O27/'Simulation input'!$C$28</f>
        <v>0</v>
      </c>
      <c r="P27" s="313">
        <f>'Student input data'!P27/'Simulation input'!$C$29</f>
        <v>0</v>
      </c>
      <c r="Q27" s="313">
        <f>'Student input data'!Q27/'Simulation input'!$C$30</f>
        <v>0</v>
      </c>
      <c r="R27" s="314">
        <f>(SUM(D27:J27)*'Simulation input'!$C$65)+(SUM(K27:M27)*'Simulation input'!$C$66)+(SUM(N27:Q27)*'Simulation input'!$C$67)</f>
        <v>0</v>
      </c>
      <c r="S27" s="314">
        <f t="shared" ref="S27:S52" si="6">C27+R27</f>
        <v>0</v>
      </c>
      <c r="T27" s="313"/>
      <c r="U27" s="316">
        <f>IF('Student input data'!C27=0,0,       IF('Student input data'!C27&lt;'Simulation input'!$C$86,'Simulation input'!$C$79/'Simulation input'!$C$86*'Student input data'!C27,          IF('Student input data'!C27&lt;'Simulation input'!$C$72,'Simulation input'!$C$79,     'Student input data'!C27/'Simulation input'!$C$72)))</f>
        <v>0</v>
      </c>
      <c r="V27" s="317">
        <f>('Student input data'!C27/'Simulation input'!$C$107)+('Student input data'!V27/'Simulation input'!$C$93)</f>
        <v>0</v>
      </c>
      <c r="W27" s="315">
        <f>'Student input data'!R27/'Simulation input'!C$114</f>
        <v>0</v>
      </c>
      <c r="X27" s="315">
        <f>IF('Simulation input'!$C$121="y",'Student input data'!V27*0.5/'Simulation input'!$C$128,0)</f>
        <v>0</v>
      </c>
      <c r="Y27" s="315">
        <f>IF('Simulation input'!$C$148="y",'Student input data'!V27*0.5/'Simulation input'!C$155,0)</f>
        <v>0</v>
      </c>
      <c r="Z27" s="315">
        <f>'Student input data'!C27/'Simulation input'!C$190</f>
        <v>0</v>
      </c>
      <c r="AA27" s="315">
        <f>IF(C27=0,0,'Simulation input'!C$205)</f>
        <v>0</v>
      </c>
      <c r="AB27" s="315">
        <f>IF(C27=0,0,'Student input data'!C27/'Simulation input'!$C$226)</f>
        <v>0</v>
      </c>
      <c r="AC27" s="315">
        <f>IF('Student input data'!C27=0,0,('Student input data'!C27/'Simulation input'!C$241))</f>
        <v>0</v>
      </c>
      <c r="AD27" s="315">
        <f>IF('Student input data'!C27=0,0,'Student input data'!V27/'Simulation input'!C$233)</f>
        <v>0</v>
      </c>
      <c r="AE27" s="315">
        <f t="shared" si="1"/>
        <v>0</v>
      </c>
      <c r="AF27" s="315">
        <f t="shared" si="2"/>
        <v>0</v>
      </c>
      <c r="AG27" s="317"/>
      <c r="AH27" s="315">
        <f>'Student input data'!C27/'Simulation input'!C$198</f>
        <v>0</v>
      </c>
      <c r="AI27" s="315">
        <f>IF('Simulation input'!C$35=0,0,'Student input data'!D27/'Simulation input'!C$35)+IF('Simulation input'!C$36=0,0,'Student input data'!E27/'Simulation input'!C$36)+IF('Simulation input'!C$37=0,0,'Student input data'!F27/'Simulation input'!C$37)+IF('Simulation input'!C$38=0,0,'Student input data'!G27/'Simulation input'!C$38)+IF('Simulation input'!C$39=0,0,'Student input data'!H27/'Simulation input'!C$39)+IF('Simulation input'!C$40=0,0,'Student input data'!I27/'Simulation input'!C$40)+IF('Simulation input'!C$41=0,0,'Student input data'!J27/'Simulation input'!C$41)+IF('Simulation input'!C$42=0,0,'Student input data'!K27/'Simulation input'!C$42)+IF('Simulation input'!C$43=0,0,'Student input data'!L27/'Simulation input'!C$43)+IF('Simulation input'!C$44=0,0,'Student input data'!M27/'Simulation input'!C$44)+IF('Simulation input'!C$45=0,0,'Student input data'!N27/'Simulation input'!C$45)+IF('Simulation input'!C$46=0,0,'Student input data'!O27/'Simulation input'!C$46)+IF('Simulation input'!C$47=0,0,'Student input data'!P27/'Simulation input'!C$47)+IF('Simulation input'!C$48=0,0,'Student input data'!Q27/'Simulation input'!C$47)</f>
        <v>0</v>
      </c>
      <c r="AJ27" s="315">
        <f>('Student input data'!C27/450)*'Simulation input'!C$248</f>
        <v>0</v>
      </c>
      <c r="AK27" s="315">
        <f>'Simulation input'!$C$212/'Simulation input'!$C$10*'Student input data'!C27</f>
        <v>0</v>
      </c>
      <c r="AL27" s="315">
        <f>IF('Student input data'!C27=0,0,IF('Student input data'!C27&lt;'Simulation input'!$C$10,0,('Student input data'!C27-'Simulation input'!$C$10)/'Simulation input'!$C$10)*'Simulation input'!C$219)</f>
        <v>0</v>
      </c>
      <c r="AM27" s="315"/>
      <c r="AN27" s="315">
        <f>IF(C27=0,0,'Simulation input'!C$255)</f>
        <v>0</v>
      </c>
      <c r="AO27" s="315">
        <f>IF(C27=0,0,IF('Student input data'!C27&lt;'Simulation input'!$C$10,0,(('Student input data'!C27-'Simulation input'!$C$10)/'Simulation input'!$C$10)*'Simulation input'!$C$262))</f>
        <v>0</v>
      </c>
      <c r="AP27" s="315">
        <f>('Student input data'!C27/450)*'Simulation input'!C$269</f>
        <v>0</v>
      </c>
      <c r="AQ27" s="131"/>
      <c r="AR27" s="132">
        <f>'Simulation input'!C$279*'Student input data'!C27</f>
        <v>0</v>
      </c>
      <c r="AS27" s="132">
        <f>'Simulation input'!C$280*'Student input data'!C27</f>
        <v>0</v>
      </c>
      <c r="AT27" s="132">
        <f>'Simulation input'!C$281*'Student input data'!C27</f>
        <v>0</v>
      </c>
      <c r="AU27" s="132">
        <f>'Simulation input'!C$282*'Student input data'!C27</f>
        <v>0</v>
      </c>
      <c r="AV27" s="132">
        <f>'Simulation input'!C$283*'Student input data'!C27</f>
        <v>0</v>
      </c>
      <c r="AW27" s="132">
        <f t="shared" si="4"/>
        <v>0</v>
      </c>
      <c r="AX27" s="132">
        <f>IF('Student input data'!C27=0,0,AW27/'Student input data'!C27)</f>
        <v>0</v>
      </c>
    </row>
    <row r="28" spans="1:50" x14ac:dyDescent="0.2">
      <c r="A28" s="72" t="str">
        <f>'Student input data'!A28</f>
        <v/>
      </c>
      <c r="B28" s="338" t="str">
        <f>IF('Student input data'!B28="","-",'Student input data'!B28)</f>
        <v>-</v>
      </c>
      <c r="C28" s="312">
        <f t="shared" si="0"/>
        <v>0</v>
      </c>
      <c r="D28" s="313">
        <f>'Student input data'!D28/'Simulation input'!C$17</f>
        <v>0</v>
      </c>
      <c r="E28" s="313">
        <f>IF('Simulation input'!C$52="y",'Student input data'!E28/'Simulation input'!C$18,('Student input data'!E28/2)/'Simulation input'!C$18)</f>
        <v>0</v>
      </c>
      <c r="F28" s="313">
        <f>'Student input data'!F28/'Simulation input'!C$19</f>
        <v>0</v>
      </c>
      <c r="G28" s="313">
        <f>'Student input data'!G28/'Simulation input'!C$20</f>
        <v>0</v>
      </c>
      <c r="H28" s="313">
        <f>'Student input data'!H28/'Simulation input'!C$21</f>
        <v>0</v>
      </c>
      <c r="I28" s="313">
        <f>'Student input data'!I28/'Simulation input'!C$22</f>
        <v>0</v>
      </c>
      <c r="J28" s="313">
        <f>'Student input data'!J28/'Simulation input'!C$23</f>
        <v>0</v>
      </c>
      <c r="K28" s="313">
        <f>'Student input data'!K28/'Simulation input'!C$24</f>
        <v>0</v>
      </c>
      <c r="L28" s="313">
        <f>'Student input data'!L28/'Simulation input'!$C$25</f>
        <v>0</v>
      </c>
      <c r="M28" s="313">
        <f>'Student input data'!M28/'Simulation input'!$C$26</f>
        <v>0</v>
      </c>
      <c r="N28" s="313">
        <f>'Student input data'!N28/'Simulation input'!$C$27</f>
        <v>0</v>
      </c>
      <c r="O28" s="313">
        <f>'Student input data'!O28/'Simulation input'!$C$28</f>
        <v>0</v>
      </c>
      <c r="P28" s="313">
        <f>'Student input data'!P28/'Simulation input'!$C$29</f>
        <v>0</v>
      </c>
      <c r="Q28" s="313">
        <f>'Student input data'!Q28/'Simulation input'!$C$30</f>
        <v>0</v>
      </c>
      <c r="R28" s="314">
        <f>(SUM(D28:J28)*'Simulation input'!$C$65)+(SUM(K28:M28)*'Simulation input'!$C$66)+(SUM(N28:Q28)*'Simulation input'!$C$67)</f>
        <v>0</v>
      </c>
      <c r="S28" s="314">
        <f t="shared" si="6"/>
        <v>0</v>
      </c>
      <c r="T28" s="313"/>
      <c r="U28" s="316">
        <f>IF('Student input data'!C28=0,0,       IF('Student input data'!C28&lt;'Simulation input'!$C$86,'Simulation input'!$C$79/'Simulation input'!$C$86*'Student input data'!C28,          IF('Student input data'!C28&lt;'Simulation input'!$C$72,'Simulation input'!$C$79,     'Student input data'!C28/'Simulation input'!$C$72)))</f>
        <v>0</v>
      </c>
      <c r="V28" s="317">
        <f>('Student input data'!C28/'Simulation input'!$C$107)+('Student input data'!V28/'Simulation input'!$C$93)</f>
        <v>0</v>
      </c>
      <c r="W28" s="315">
        <f>'Student input data'!R28/'Simulation input'!C$114</f>
        <v>0</v>
      </c>
      <c r="X28" s="315">
        <f>IF('Simulation input'!$C$121="y",'Student input data'!V28*0.5/'Simulation input'!$C$128,0)</f>
        <v>0</v>
      </c>
      <c r="Y28" s="315">
        <f>IF('Simulation input'!$C$148="y",'Student input data'!V28*0.5/'Simulation input'!C$155,0)</f>
        <v>0</v>
      </c>
      <c r="Z28" s="315">
        <f>'Student input data'!C28/'Simulation input'!C$190</f>
        <v>0</v>
      </c>
      <c r="AA28" s="315">
        <f>IF(C28=0,0,'Simulation input'!C$205)</f>
        <v>0</v>
      </c>
      <c r="AB28" s="315">
        <f>IF(C28=0,0,'Student input data'!C28/'Simulation input'!$C$226)</f>
        <v>0</v>
      </c>
      <c r="AC28" s="315">
        <f>IF('Student input data'!C28=0,0,('Student input data'!C28/'Simulation input'!C$241))</f>
        <v>0</v>
      </c>
      <c r="AD28" s="315">
        <f>IF('Student input data'!C28=0,0,'Student input data'!V28/'Simulation input'!C$233)</f>
        <v>0</v>
      </c>
      <c r="AE28" s="315">
        <f t="shared" si="1"/>
        <v>0</v>
      </c>
      <c r="AF28" s="315">
        <f t="shared" si="2"/>
        <v>0</v>
      </c>
      <c r="AG28" s="317"/>
      <c r="AH28" s="315">
        <f>'Student input data'!C28/'Simulation input'!C$198</f>
        <v>0</v>
      </c>
      <c r="AI28" s="315">
        <f>IF('Simulation input'!C$35=0,0,'Student input data'!D28/'Simulation input'!C$35)+IF('Simulation input'!C$36=0,0,'Student input data'!E28/'Simulation input'!C$36)+IF('Simulation input'!C$37=0,0,'Student input data'!F28/'Simulation input'!C$37)+IF('Simulation input'!C$38=0,0,'Student input data'!G28/'Simulation input'!C$38)+IF('Simulation input'!C$39=0,0,'Student input data'!H28/'Simulation input'!C$39)+IF('Simulation input'!C$40=0,0,'Student input data'!I28/'Simulation input'!C$40)+IF('Simulation input'!C$41=0,0,'Student input data'!J28/'Simulation input'!C$41)+IF('Simulation input'!C$42=0,0,'Student input data'!K28/'Simulation input'!C$42)+IF('Simulation input'!C$43=0,0,'Student input data'!L28/'Simulation input'!C$43)+IF('Simulation input'!C$44=0,0,'Student input data'!M28/'Simulation input'!C$44)+IF('Simulation input'!C$45=0,0,'Student input data'!N28/'Simulation input'!C$45)+IF('Simulation input'!C$46=0,0,'Student input data'!O28/'Simulation input'!C$46)+IF('Simulation input'!C$47=0,0,'Student input data'!P28/'Simulation input'!C$47)+IF('Simulation input'!C$48=0,0,'Student input data'!Q28/'Simulation input'!C$47)</f>
        <v>0</v>
      </c>
      <c r="AJ28" s="315">
        <f>('Student input data'!C28/450)*'Simulation input'!C$248</f>
        <v>0</v>
      </c>
      <c r="AK28" s="315">
        <f>'Simulation input'!$C$212/'Simulation input'!$C$10*'Student input data'!C28</f>
        <v>0</v>
      </c>
      <c r="AL28" s="315">
        <f>IF('Student input data'!C28=0,0,IF('Student input data'!C28&lt;'Simulation input'!$C$10,0,('Student input data'!C28-'Simulation input'!$C$10)/'Simulation input'!$C$10)*'Simulation input'!C$219)</f>
        <v>0</v>
      </c>
      <c r="AM28" s="315"/>
      <c r="AN28" s="315">
        <f>IF(C28=0,0,'Simulation input'!C$255)</f>
        <v>0</v>
      </c>
      <c r="AO28" s="315">
        <f>IF(C28=0,0,IF('Student input data'!C28&lt;'Simulation input'!$C$10,0,(('Student input data'!C28-'Simulation input'!$C$10)/'Simulation input'!$C$10)*'Simulation input'!$C$262))</f>
        <v>0</v>
      </c>
      <c r="AP28" s="315">
        <f>('Student input data'!C28/450)*'Simulation input'!C$269</f>
        <v>0</v>
      </c>
      <c r="AQ28" s="131"/>
      <c r="AR28" s="132">
        <f>'Simulation input'!C$279*'Student input data'!C28</f>
        <v>0</v>
      </c>
      <c r="AS28" s="132">
        <f>'Simulation input'!C$280*'Student input data'!C28</f>
        <v>0</v>
      </c>
      <c r="AT28" s="132">
        <f>'Simulation input'!C$281*'Student input data'!C28</f>
        <v>0</v>
      </c>
      <c r="AU28" s="132">
        <f>'Simulation input'!C$282*'Student input data'!C28</f>
        <v>0</v>
      </c>
      <c r="AV28" s="132">
        <f>'Simulation input'!C$283*'Student input data'!C28</f>
        <v>0</v>
      </c>
      <c r="AW28" s="132">
        <f t="shared" si="4"/>
        <v>0</v>
      </c>
      <c r="AX28" s="132">
        <f>IF('Student input data'!C28=0,0,AW28/'Student input data'!C28)</f>
        <v>0</v>
      </c>
    </row>
    <row r="29" spans="1:50" x14ac:dyDescent="0.2">
      <c r="A29" s="72" t="str">
        <f>'Student input data'!A29</f>
        <v/>
      </c>
      <c r="B29" s="338" t="str">
        <f>IF('Student input data'!B29="","-",'Student input data'!B29)</f>
        <v>-</v>
      </c>
      <c r="C29" s="312">
        <f t="shared" si="0"/>
        <v>0</v>
      </c>
      <c r="D29" s="313">
        <f>'Student input data'!D29/'Simulation input'!C$17</f>
        <v>0</v>
      </c>
      <c r="E29" s="313">
        <f>IF('Simulation input'!C$52="y",'Student input data'!E29/'Simulation input'!C$18,('Student input data'!E29/2)/'Simulation input'!C$18)</f>
        <v>0</v>
      </c>
      <c r="F29" s="313">
        <f>'Student input data'!F29/'Simulation input'!C$19</f>
        <v>0</v>
      </c>
      <c r="G29" s="313">
        <f>'Student input data'!G29/'Simulation input'!C$20</f>
        <v>0</v>
      </c>
      <c r="H29" s="313">
        <f>'Student input data'!H29/'Simulation input'!C$21</f>
        <v>0</v>
      </c>
      <c r="I29" s="313">
        <f>'Student input data'!I29/'Simulation input'!C$22</f>
        <v>0</v>
      </c>
      <c r="J29" s="313">
        <f>'Student input data'!J29/'Simulation input'!C$23</f>
        <v>0</v>
      </c>
      <c r="K29" s="313">
        <f>'Student input data'!K29/'Simulation input'!C$24</f>
        <v>0</v>
      </c>
      <c r="L29" s="313">
        <f>'Student input data'!L29/'Simulation input'!$C$25</f>
        <v>0</v>
      </c>
      <c r="M29" s="313">
        <f>'Student input data'!M29/'Simulation input'!$C$26</f>
        <v>0</v>
      </c>
      <c r="N29" s="313">
        <f>'Student input data'!N29/'Simulation input'!$C$27</f>
        <v>0</v>
      </c>
      <c r="O29" s="313">
        <f>'Student input data'!O29/'Simulation input'!$C$28</f>
        <v>0</v>
      </c>
      <c r="P29" s="313">
        <f>'Student input data'!P29/'Simulation input'!$C$29</f>
        <v>0</v>
      </c>
      <c r="Q29" s="313">
        <f>'Student input data'!Q29/'Simulation input'!$C$30</f>
        <v>0</v>
      </c>
      <c r="R29" s="314">
        <f>(SUM(D29:J29)*'Simulation input'!$C$65)+(SUM(K29:M29)*'Simulation input'!$C$66)+(SUM(N29:Q29)*'Simulation input'!$C$67)</f>
        <v>0</v>
      </c>
      <c r="S29" s="314">
        <f t="shared" si="6"/>
        <v>0</v>
      </c>
      <c r="T29" s="313"/>
      <c r="U29" s="316">
        <f>IF('Student input data'!C29=0,0,       IF('Student input data'!C29&lt;'Simulation input'!$C$86,'Simulation input'!$C$79/'Simulation input'!$C$86*'Student input data'!C29,          IF('Student input data'!C29&lt;'Simulation input'!$C$72,'Simulation input'!$C$79,     'Student input data'!C29/'Simulation input'!$C$72)))</f>
        <v>0</v>
      </c>
      <c r="V29" s="317">
        <f>('Student input data'!C29/'Simulation input'!$C$107)+('Student input data'!V29/'Simulation input'!$C$93)</f>
        <v>0</v>
      </c>
      <c r="W29" s="315">
        <f>'Student input data'!R29/'Simulation input'!C$114</f>
        <v>0</v>
      </c>
      <c r="X29" s="315">
        <f>IF('Simulation input'!$C$121="y",'Student input data'!V29*0.5/'Simulation input'!$C$128,0)</f>
        <v>0</v>
      </c>
      <c r="Y29" s="315">
        <f>IF('Simulation input'!$C$148="y",'Student input data'!V29*0.5/'Simulation input'!C$155,0)</f>
        <v>0</v>
      </c>
      <c r="Z29" s="315">
        <f>'Student input data'!C29/'Simulation input'!C$190</f>
        <v>0</v>
      </c>
      <c r="AA29" s="315">
        <f>IF(C29=0,0,'Simulation input'!C$205)</f>
        <v>0</v>
      </c>
      <c r="AB29" s="315">
        <f>IF(C29=0,0,'Student input data'!C29/'Simulation input'!$C$226)</f>
        <v>0</v>
      </c>
      <c r="AC29" s="315">
        <f>IF('Student input data'!C29=0,0,('Student input data'!C29/'Simulation input'!C$241))</f>
        <v>0</v>
      </c>
      <c r="AD29" s="315">
        <f>IF('Student input data'!C29=0,0,'Student input data'!V29/'Simulation input'!C$233)</f>
        <v>0</v>
      </c>
      <c r="AE29" s="315">
        <f t="shared" si="1"/>
        <v>0</v>
      </c>
      <c r="AF29" s="315">
        <f t="shared" si="2"/>
        <v>0</v>
      </c>
      <c r="AG29" s="317"/>
      <c r="AH29" s="315">
        <f>'Student input data'!C29/'Simulation input'!C$198</f>
        <v>0</v>
      </c>
      <c r="AI29" s="315">
        <f>IF('Simulation input'!C$35=0,0,'Student input data'!D29/'Simulation input'!C$35)+IF('Simulation input'!C$36=0,0,'Student input data'!E29/'Simulation input'!C$36)+IF('Simulation input'!C$37=0,0,'Student input data'!F29/'Simulation input'!C$37)+IF('Simulation input'!C$38=0,0,'Student input data'!G29/'Simulation input'!C$38)+IF('Simulation input'!C$39=0,0,'Student input data'!H29/'Simulation input'!C$39)+IF('Simulation input'!C$40=0,0,'Student input data'!I29/'Simulation input'!C$40)+IF('Simulation input'!C$41=0,0,'Student input data'!J29/'Simulation input'!C$41)+IF('Simulation input'!C$42=0,0,'Student input data'!K29/'Simulation input'!C$42)+IF('Simulation input'!C$43=0,0,'Student input data'!L29/'Simulation input'!C$43)+IF('Simulation input'!C$44=0,0,'Student input data'!M29/'Simulation input'!C$44)+IF('Simulation input'!C$45=0,0,'Student input data'!N29/'Simulation input'!C$45)+IF('Simulation input'!C$46=0,0,'Student input data'!O29/'Simulation input'!C$46)+IF('Simulation input'!C$47=0,0,'Student input data'!P29/'Simulation input'!C$47)+IF('Simulation input'!C$48=0,0,'Student input data'!Q29/'Simulation input'!C$47)</f>
        <v>0</v>
      </c>
      <c r="AJ29" s="315">
        <f>('Student input data'!C29/450)*'Simulation input'!C$248</f>
        <v>0</v>
      </c>
      <c r="AK29" s="315">
        <f>'Simulation input'!$C$212/'Simulation input'!$C$10*'Student input data'!C29</f>
        <v>0</v>
      </c>
      <c r="AL29" s="315">
        <f>IF('Student input data'!C29=0,0,IF('Student input data'!C29&lt;'Simulation input'!$C$10,0,('Student input data'!C29-'Simulation input'!$C$10)/'Simulation input'!$C$10)*'Simulation input'!C$219)</f>
        <v>0</v>
      </c>
      <c r="AM29" s="315"/>
      <c r="AN29" s="315">
        <f>IF(C29=0,0,'Simulation input'!C$255)</f>
        <v>0</v>
      </c>
      <c r="AO29" s="315">
        <f>IF(C29=0,0,IF('Student input data'!C29&lt;'Simulation input'!$C$10,0,(('Student input data'!C29-'Simulation input'!$C$10)/'Simulation input'!$C$10)*'Simulation input'!$C$262))</f>
        <v>0</v>
      </c>
      <c r="AP29" s="315">
        <f>('Student input data'!C29/450)*'Simulation input'!C$269</f>
        <v>0</v>
      </c>
      <c r="AQ29" s="131"/>
      <c r="AR29" s="132">
        <f>'Simulation input'!C$279*'Student input data'!C29</f>
        <v>0</v>
      </c>
      <c r="AS29" s="132">
        <f>'Simulation input'!C$280*'Student input data'!C29</f>
        <v>0</v>
      </c>
      <c r="AT29" s="132">
        <f>'Simulation input'!C$281*'Student input data'!C29</f>
        <v>0</v>
      </c>
      <c r="AU29" s="132">
        <f>'Simulation input'!C$282*'Student input data'!C29</f>
        <v>0</v>
      </c>
      <c r="AV29" s="132">
        <f>'Simulation input'!C$283*'Student input data'!C29</f>
        <v>0</v>
      </c>
      <c r="AW29" s="132">
        <f t="shared" si="4"/>
        <v>0</v>
      </c>
      <c r="AX29" s="132">
        <f>IF('Student input data'!C29=0,0,AW29/'Student input data'!C29)</f>
        <v>0</v>
      </c>
    </row>
    <row r="30" spans="1:50" x14ac:dyDescent="0.2">
      <c r="A30" s="72" t="str">
        <f>'Student input data'!A30</f>
        <v/>
      </c>
      <c r="B30" s="338" t="str">
        <f>IF('Student input data'!B30="","-",'Student input data'!B30)</f>
        <v>-</v>
      </c>
      <c r="C30" s="312">
        <f t="shared" si="0"/>
        <v>0</v>
      </c>
      <c r="D30" s="313">
        <f>'Student input data'!D30/'Simulation input'!C$17</f>
        <v>0</v>
      </c>
      <c r="E30" s="313">
        <f>IF('Simulation input'!C$52="y",'Student input data'!E30/'Simulation input'!C$18,('Student input data'!E30/2)/'Simulation input'!C$18)</f>
        <v>0</v>
      </c>
      <c r="F30" s="313">
        <f>'Student input data'!F30/'Simulation input'!C$19</f>
        <v>0</v>
      </c>
      <c r="G30" s="313">
        <f>'Student input data'!G30/'Simulation input'!C$20</f>
        <v>0</v>
      </c>
      <c r="H30" s="313">
        <f>'Student input data'!H30/'Simulation input'!C$21</f>
        <v>0</v>
      </c>
      <c r="I30" s="313">
        <f>'Student input data'!I30/'Simulation input'!C$22</f>
        <v>0</v>
      </c>
      <c r="J30" s="313">
        <f>'Student input data'!J30/'Simulation input'!C$23</f>
        <v>0</v>
      </c>
      <c r="K30" s="313">
        <f>'Student input data'!K30/'Simulation input'!C$24</f>
        <v>0</v>
      </c>
      <c r="L30" s="313">
        <f>'Student input data'!L30/'Simulation input'!$C$25</f>
        <v>0</v>
      </c>
      <c r="M30" s="313">
        <f>'Student input data'!M30/'Simulation input'!$C$26</f>
        <v>0</v>
      </c>
      <c r="N30" s="313">
        <f>'Student input data'!N30/'Simulation input'!$C$27</f>
        <v>0</v>
      </c>
      <c r="O30" s="313">
        <f>'Student input data'!O30/'Simulation input'!$C$28</f>
        <v>0</v>
      </c>
      <c r="P30" s="313">
        <f>'Student input data'!P30/'Simulation input'!$C$29</f>
        <v>0</v>
      </c>
      <c r="Q30" s="313">
        <f>'Student input data'!Q30/'Simulation input'!$C$30</f>
        <v>0</v>
      </c>
      <c r="R30" s="314">
        <f>(SUM(D30:J30)*'Simulation input'!$C$65)+(SUM(K30:M30)*'Simulation input'!$C$66)+(SUM(N30:Q30)*'Simulation input'!$C$67)</f>
        <v>0</v>
      </c>
      <c r="S30" s="314">
        <f t="shared" si="6"/>
        <v>0</v>
      </c>
      <c r="T30" s="313"/>
      <c r="U30" s="316">
        <f>IF('Student input data'!C30=0,0,       IF('Student input data'!C30&lt;'Simulation input'!$C$86,'Simulation input'!$C$79/'Simulation input'!$C$86*'Student input data'!C30,          IF('Student input data'!C30&lt;'Simulation input'!$C$72,'Simulation input'!$C$79,     'Student input data'!C30/'Simulation input'!$C$72)))</f>
        <v>0</v>
      </c>
      <c r="V30" s="317">
        <f>('Student input data'!C30/'Simulation input'!$C$107)+('Student input data'!V30/'Simulation input'!$C$93)</f>
        <v>0</v>
      </c>
      <c r="W30" s="315">
        <f>'Student input data'!R30/'Simulation input'!C$114</f>
        <v>0</v>
      </c>
      <c r="X30" s="315">
        <f>IF('Simulation input'!$C$121="y",'Student input data'!V30*0.5/'Simulation input'!$C$128,0)</f>
        <v>0</v>
      </c>
      <c r="Y30" s="315">
        <f>IF('Simulation input'!$C$148="y",'Student input data'!V30*0.5/'Simulation input'!C$155,0)</f>
        <v>0</v>
      </c>
      <c r="Z30" s="315">
        <f>'Student input data'!C30/'Simulation input'!C$190</f>
        <v>0</v>
      </c>
      <c r="AA30" s="315">
        <f>IF(C30=0,0,'Simulation input'!C$205)</f>
        <v>0</v>
      </c>
      <c r="AB30" s="315">
        <f>IF(C30=0,0,'Student input data'!C30/'Simulation input'!$C$226)</f>
        <v>0</v>
      </c>
      <c r="AC30" s="315">
        <f>IF('Student input data'!C30=0,0,('Student input data'!C30/'Simulation input'!C$241))</f>
        <v>0</v>
      </c>
      <c r="AD30" s="315">
        <f>IF('Student input data'!C30=0,0,'Student input data'!V30/'Simulation input'!C$233)</f>
        <v>0</v>
      </c>
      <c r="AE30" s="315">
        <f t="shared" si="1"/>
        <v>0</v>
      </c>
      <c r="AF30" s="315">
        <f t="shared" si="2"/>
        <v>0</v>
      </c>
      <c r="AG30" s="317"/>
      <c r="AH30" s="315">
        <f>'Student input data'!C30/'Simulation input'!C$198</f>
        <v>0</v>
      </c>
      <c r="AI30" s="315">
        <f>IF('Simulation input'!C$35=0,0,'Student input data'!D30/'Simulation input'!C$35)+IF('Simulation input'!C$36=0,0,'Student input data'!E30/'Simulation input'!C$36)+IF('Simulation input'!C$37=0,0,'Student input data'!F30/'Simulation input'!C$37)+IF('Simulation input'!C$38=0,0,'Student input data'!G30/'Simulation input'!C$38)+IF('Simulation input'!C$39=0,0,'Student input data'!H30/'Simulation input'!C$39)+IF('Simulation input'!C$40=0,0,'Student input data'!I30/'Simulation input'!C$40)+IF('Simulation input'!C$41=0,0,'Student input data'!J30/'Simulation input'!C$41)+IF('Simulation input'!C$42=0,0,'Student input data'!K30/'Simulation input'!C$42)+IF('Simulation input'!C$43=0,0,'Student input data'!L30/'Simulation input'!C$43)+IF('Simulation input'!C$44=0,0,'Student input data'!M30/'Simulation input'!C$44)+IF('Simulation input'!C$45=0,0,'Student input data'!N30/'Simulation input'!C$45)+IF('Simulation input'!C$46=0,0,'Student input data'!O30/'Simulation input'!C$46)+IF('Simulation input'!C$47=0,0,'Student input data'!P30/'Simulation input'!C$47)+IF('Simulation input'!C$48=0,0,'Student input data'!Q30/'Simulation input'!C$47)</f>
        <v>0</v>
      </c>
      <c r="AJ30" s="315">
        <f>('Student input data'!C30/450)*'Simulation input'!C$248</f>
        <v>0</v>
      </c>
      <c r="AK30" s="315">
        <f>'Simulation input'!$C$212/'Simulation input'!$C$10*'Student input data'!C30</f>
        <v>0</v>
      </c>
      <c r="AL30" s="315">
        <f>IF('Student input data'!C30=0,0,IF('Student input data'!C30&lt;'Simulation input'!$C$10,0,('Student input data'!C30-'Simulation input'!$C$10)/'Simulation input'!$C$10)*'Simulation input'!C$219)</f>
        <v>0</v>
      </c>
      <c r="AM30" s="315"/>
      <c r="AN30" s="315">
        <f>IF(C30=0,0,'Simulation input'!C$255)</f>
        <v>0</v>
      </c>
      <c r="AO30" s="315">
        <f>IF(C30=0,0,IF('Student input data'!C30&lt;'Simulation input'!$C$10,0,(('Student input data'!C30-'Simulation input'!$C$10)/'Simulation input'!$C$10)*'Simulation input'!$C$262))</f>
        <v>0</v>
      </c>
      <c r="AP30" s="315">
        <f>('Student input data'!C30/450)*'Simulation input'!C$269</f>
        <v>0</v>
      </c>
      <c r="AQ30" s="131"/>
      <c r="AR30" s="132">
        <f>'Simulation input'!C$279*'Student input data'!C30</f>
        <v>0</v>
      </c>
      <c r="AS30" s="132">
        <f>'Simulation input'!C$280*'Student input data'!C30</f>
        <v>0</v>
      </c>
      <c r="AT30" s="132">
        <f>'Simulation input'!C$281*'Student input data'!C30</f>
        <v>0</v>
      </c>
      <c r="AU30" s="132">
        <f>'Simulation input'!C$282*'Student input data'!C30</f>
        <v>0</v>
      </c>
      <c r="AV30" s="132">
        <f>'Simulation input'!C$283*'Student input data'!C30</f>
        <v>0</v>
      </c>
      <c r="AW30" s="132">
        <f t="shared" si="4"/>
        <v>0</v>
      </c>
      <c r="AX30" s="132">
        <f>IF('Student input data'!C30=0,0,AW30/'Student input data'!C30)</f>
        <v>0</v>
      </c>
    </row>
    <row r="31" spans="1:50" x14ac:dyDescent="0.2">
      <c r="A31" s="72" t="str">
        <f>'Student input data'!A31</f>
        <v/>
      </c>
      <c r="B31" s="338" t="str">
        <f>IF('Student input data'!B31="","-",'Student input data'!B31)</f>
        <v>-</v>
      </c>
      <c r="C31" s="312">
        <f t="shared" si="0"/>
        <v>0</v>
      </c>
      <c r="D31" s="313">
        <f>'Student input data'!D31/'Simulation input'!C$17</f>
        <v>0</v>
      </c>
      <c r="E31" s="313">
        <f>IF('Simulation input'!C$52="y",'Student input data'!E31/'Simulation input'!C$18,('Student input data'!E31/2)/'Simulation input'!C$18)</f>
        <v>0</v>
      </c>
      <c r="F31" s="313">
        <f>'Student input data'!F31/'Simulation input'!C$19</f>
        <v>0</v>
      </c>
      <c r="G31" s="313">
        <f>'Student input data'!G31/'Simulation input'!C$20</f>
        <v>0</v>
      </c>
      <c r="H31" s="313">
        <f>'Student input data'!H31/'Simulation input'!C$21</f>
        <v>0</v>
      </c>
      <c r="I31" s="313">
        <f>'Student input data'!I31/'Simulation input'!C$22</f>
        <v>0</v>
      </c>
      <c r="J31" s="313">
        <f>'Student input data'!J31/'Simulation input'!C$23</f>
        <v>0</v>
      </c>
      <c r="K31" s="313">
        <f>'Student input data'!K31/'Simulation input'!C$24</f>
        <v>0</v>
      </c>
      <c r="L31" s="313">
        <f>'Student input data'!L31/'Simulation input'!$C$25</f>
        <v>0</v>
      </c>
      <c r="M31" s="313">
        <f>'Student input data'!M31/'Simulation input'!$C$26</f>
        <v>0</v>
      </c>
      <c r="N31" s="313">
        <f>'Student input data'!N31/'Simulation input'!$C$27</f>
        <v>0</v>
      </c>
      <c r="O31" s="313">
        <f>'Student input data'!O31/'Simulation input'!$C$28</f>
        <v>0</v>
      </c>
      <c r="P31" s="313">
        <f>'Student input data'!P31/'Simulation input'!$C$29</f>
        <v>0</v>
      </c>
      <c r="Q31" s="313">
        <f>'Student input data'!Q31/'Simulation input'!$C$30</f>
        <v>0</v>
      </c>
      <c r="R31" s="314">
        <f>(SUM(D31:J31)*'Simulation input'!$C$65)+(SUM(K31:M31)*'Simulation input'!$C$66)+(SUM(N31:Q31)*'Simulation input'!$C$67)</f>
        <v>0</v>
      </c>
      <c r="S31" s="314">
        <f t="shared" si="6"/>
        <v>0</v>
      </c>
      <c r="T31" s="313"/>
      <c r="U31" s="316">
        <f>IF('Student input data'!C31=0,0,       IF('Student input data'!C31&lt;'Simulation input'!$C$86,'Simulation input'!$C$79/'Simulation input'!$C$86*'Student input data'!C31,          IF('Student input data'!C31&lt;'Simulation input'!$C$72,'Simulation input'!$C$79,     'Student input data'!C31/'Simulation input'!$C$72)))</f>
        <v>0</v>
      </c>
      <c r="V31" s="317">
        <f>('Student input data'!C31/'Simulation input'!$C$107)+('Student input data'!V31/'Simulation input'!$C$93)</f>
        <v>0</v>
      </c>
      <c r="W31" s="315">
        <f>'Student input data'!R31/'Simulation input'!C$114</f>
        <v>0</v>
      </c>
      <c r="X31" s="315">
        <f>IF('Simulation input'!$C$121="y",'Student input data'!V31*0.5/'Simulation input'!$C$128,0)</f>
        <v>0</v>
      </c>
      <c r="Y31" s="315">
        <f>IF('Simulation input'!$C$148="y",'Student input data'!V31*0.5/'Simulation input'!C$155,0)</f>
        <v>0</v>
      </c>
      <c r="Z31" s="315">
        <f>'Student input data'!C31/'Simulation input'!C$190</f>
        <v>0</v>
      </c>
      <c r="AA31" s="315">
        <f>IF(C31=0,0,'Simulation input'!C$205)</f>
        <v>0</v>
      </c>
      <c r="AB31" s="315">
        <f>IF(C31=0,0,'Student input data'!C31/'Simulation input'!$C$226)</f>
        <v>0</v>
      </c>
      <c r="AC31" s="315">
        <f>IF('Student input data'!C31=0,0,('Student input data'!C31/'Simulation input'!C$241))</f>
        <v>0</v>
      </c>
      <c r="AD31" s="315">
        <f>IF('Student input data'!C31=0,0,'Student input data'!V31/'Simulation input'!C$233)</f>
        <v>0</v>
      </c>
      <c r="AE31" s="315">
        <f t="shared" si="1"/>
        <v>0</v>
      </c>
      <c r="AF31" s="315">
        <f t="shared" si="2"/>
        <v>0</v>
      </c>
      <c r="AG31" s="317"/>
      <c r="AH31" s="315">
        <f>'Student input data'!C31/'Simulation input'!C$198</f>
        <v>0</v>
      </c>
      <c r="AI31" s="315">
        <f>IF('Simulation input'!C$35=0,0,'Student input data'!D31/'Simulation input'!C$35)+IF('Simulation input'!C$36=0,0,'Student input data'!E31/'Simulation input'!C$36)+IF('Simulation input'!C$37=0,0,'Student input data'!F31/'Simulation input'!C$37)+IF('Simulation input'!C$38=0,0,'Student input data'!G31/'Simulation input'!C$38)+IF('Simulation input'!C$39=0,0,'Student input data'!H31/'Simulation input'!C$39)+IF('Simulation input'!C$40=0,0,'Student input data'!I31/'Simulation input'!C$40)+IF('Simulation input'!C$41=0,0,'Student input data'!J31/'Simulation input'!C$41)+IF('Simulation input'!C$42=0,0,'Student input data'!K31/'Simulation input'!C$42)+IF('Simulation input'!C$43=0,0,'Student input data'!L31/'Simulation input'!C$43)+IF('Simulation input'!C$44=0,0,'Student input data'!M31/'Simulation input'!C$44)+IF('Simulation input'!C$45=0,0,'Student input data'!N31/'Simulation input'!C$45)+IF('Simulation input'!C$46=0,0,'Student input data'!O31/'Simulation input'!C$46)+IF('Simulation input'!C$47=0,0,'Student input data'!P31/'Simulation input'!C$47)+IF('Simulation input'!C$48=0,0,'Student input data'!Q31/'Simulation input'!C$47)</f>
        <v>0</v>
      </c>
      <c r="AJ31" s="315">
        <f>('Student input data'!C31/450)*'Simulation input'!C$248</f>
        <v>0</v>
      </c>
      <c r="AK31" s="315">
        <f>'Simulation input'!$C$212/'Simulation input'!$C$10*'Student input data'!C31</f>
        <v>0</v>
      </c>
      <c r="AL31" s="315">
        <f>IF('Student input data'!C31=0,0,IF('Student input data'!C31&lt;'Simulation input'!$C$10,0,('Student input data'!C31-'Simulation input'!$C$10)/'Simulation input'!$C$10)*'Simulation input'!C$219)</f>
        <v>0</v>
      </c>
      <c r="AM31" s="315"/>
      <c r="AN31" s="315">
        <f>IF(C31=0,0,'Simulation input'!C$255)</f>
        <v>0</v>
      </c>
      <c r="AO31" s="315">
        <f>IF(C31=0,0,IF('Student input data'!C31&lt;'Simulation input'!$C$10,0,(('Student input data'!C31-'Simulation input'!$C$10)/'Simulation input'!$C$10)*'Simulation input'!$C$262))</f>
        <v>0</v>
      </c>
      <c r="AP31" s="315">
        <f>('Student input data'!C31/450)*'Simulation input'!C$269</f>
        <v>0</v>
      </c>
      <c r="AQ31" s="131"/>
      <c r="AR31" s="132">
        <f>'Simulation input'!C$279*'Student input data'!C31</f>
        <v>0</v>
      </c>
      <c r="AS31" s="132">
        <f>'Simulation input'!C$280*'Student input data'!C31</f>
        <v>0</v>
      </c>
      <c r="AT31" s="132">
        <f>'Simulation input'!C$281*'Student input data'!C31</f>
        <v>0</v>
      </c>
      <c r="AU31" s="132">
        <f>'Simulation input'!C$282*'Student input data'!C31</f>
        <v>0</v>
      </c>
      <c r="AV31" s="132">
        <f>'Simulation input'!C$283*'Student input data'!C31</f>
        <v>0</v>
      </c>
      <c r="AW31" s="132">
        <f t="shared" si="4"/>
        <v>0</v>
      </c>
      <c r="AX31" s="132">
        <f>IF('Student input data'!C31=0,0,AW31/'Student input data'!C31)</f>
        <v>0</v>
      </c>
    </row>
    <row r="32" spans="1:50" x14ac:dyDescent="0.2">
      <c r="A32" s="72" t="str">
        <f>'Student input data'!A32</f>
        <v/>
      </c>
      <c r="B32" s="338" t="str">
        <f>IF('Student input data'!B32="","-",'Student input data'!B32)</f>
        <v>-</v>
      </c>
      <c r="C32" s="312">
        <f t="shared" si="0"/>
        <v>0</v>
      </c>
      <c r="D32" s="313">
        <f>'Student input data'!D32/'Simulation input'!C$17</f>
        <v>0</v>
      </c>
      <c r="E32" s="313">
        <f>IF('Simulation input'!C$52="y",'Student input data'!E32/'Simulation input'!C$18,('Student input data'!E32/2)/'Simulation input'!C$18)</f>
        <v>0</v>
      </c>
      <c r="F32" s="313">
        <f>'Student input data'!F32/'Simulation input'!C$19</f>
        <v>0</v>
      </c>
      <c r="G32" s="313">
        <f>'Student input data'!G32/'Simulation input'!C$20</f>
        <v>0</v>
      </c>
      <c r="H32" s="313">
        <f>'Student input data'!H32/'Simulation input'!C$21</f>
        <v>0</v>
      </c>
      <c r="I32" s="313">
        <f>'Student input data'!I32/'Simulation input'!C$22</f>
        <v>0</v>
      </c>
      <c r="J32" s="313">
        <f>'Student input data'!J32/'Simulation input'!C$23</f>
        <v>0</v>
      </c>
      <c r="K32" s="313">
        <f>'Student input data'!K32/'Simulation input'!C$24</f>
        <v>0</v>
      </c>
      <c r="L32" s="313">
        <f>'Student input data'!L32/'Simulation input'!$C$25</f>
        <v>0</v>
      </c>
      <c r="M32" s="313">
        <f>'Student input data'!M32/'Simulation input'!$C$26</f>
        <v>0</v>
      </c>
      <c r="N32" s="313">
        <f>'Student input data'!N32/'Simulation input'!$C$27</f>
        <v>0</v>
      </c>
      <c r="O32" s="313">
        <f>'Student input data'!O32/'Simulation input'!$C$28</f>
        <v>0</v>
      </c>
      <c r="P32" s="313">
        <f>'Student input data'!P32/'Simulation input'!$C$29</f>
        <v>0</v>
      </c>
      <c r="Q32" s="313">
        <f>'Student input data'!Q32/'Simulation input'!$C$30</f>
        <v>0</v>
      </c>
      <c r="R32" s="314">
        <f>(SUM(D32:J32)*'Simulation input'!$C$65)+(SUM(K32:M32)*'Simulation input'!$C$66)+(SUM(N32:Q32)*'Simulation input'!$C$67)</f>
        <v>0</v>
      </c>
      <c r="S32" s="314">
        <f t="shared" si="6"/>
        <v>0</v>
      </c>
      <c r="T32" s="313"/>
      <c r="U32" s="316">
        <f>IF('Student input data'!C32=0,0,       IF('Student input data'!C32&lt;'Simulation input'!$C$86,'Simulation input'!$C$79/'Simulation input'!$C$86*'Student input data'!C32,          IF('Student input data'!C32&lt;'Simulation input'!$C$72,'Simulation input'!$C$79,     'Student input data'!C32/'Simulation input'!$C$72)))</f>
        <v>0</v>
      </c>
      <c r="V32" s="317">
        <f>('Student input data'!C32/'Simulation input'!$C$107)+('Student input data'!V32/'Simulation input'!$C$93)</f>
        <v>0</v>
      </c>
      <c r="W32" s="315">
        <f>'Student input data'!R32/'Simulation input'!C$114</f>
        <v>0</v>
      </c>
      <c r="X32" s="315">
        <f>IF('Simulation input'!$C$121="y",'Student input data'!V32*0.5/'Simulation input'!$C$128,0)</f>
        <v>0</v>
      </c>
      <c r="Y32" s="315">
        <f>IF('Simulation input'!$C$148="y",'Student input data'!V32*0.5/'Simulation input'!C$155,0)</f>
        <v>0</v>
      </c>
      <c r="Z32" s="315">
        <f>'Student input data'!C32/'Simulation input'!C$190</f>
        <v>0</v>
      </c>
      <c r="AA32" s="315">
        <f>IF(C32=0,0,'Simulation input'!C$205)</f>
        <v>0</v>
      </c>
      <c r="AB32" s="315">
        <f>IF(C32=0,0,'Student input data'!C32/'Simulation input'!$C$226)</f>
        <v>0</v>
      </c>
      <c r="AC32" s="315">
        <f>IF('Student input data'!C32=0,0,('Student input data'!C32/'Simulation input'!C$241))</f>
        <v>0</v>
      </c>
      <c r="AD32" s="315">
        <f>IF('Student input data'!C32=0,0,'Student input data'!V32/'Simulation input'!C$233)</f>
        <v>0</v>
      </c>
      <c r="AE32" s="315">
        <f t="shared" si="1"/>
        <v>0</v>
      </c>
      <c r="AF32" s="315">
        <f t="shared" si="2"/>
        <v>0</v>
      </c>
      <c r="AG32" s="317"/>
      <c r="AH32" s="315">
        <f>'Student input data'!C32/'Simulation input'!C$198</f>
        <v>0</v>
      </c>
      <c r="AI32" s="315">
        <f>IF('Simulation input'!C$35=0,0,'Student input data'!D32/'Simulation input'!C$35)+IF('Simulation input'!C$36=0,0,'Student input data'!E32/'Simulation input'!C$36)+IF('Simulation input'!C$37=0,0,'Student input data'!F32/'Simulation input'!C$37)+IF('Simulation input'!C$38=0,0,'Student input data'!G32/'Simulation input'!C$38)+IF('Simulation input'!C$39=0,0,'Student input data'!H32/'Simulation input'!C$39)+IF('Simulation input'!C$40=0,0,'Student input data'!I32/'Simulation input'!C$40)+IF('Simulation input'!C$41=0,0,'Student input data'!J32/'Simulation input'!C$41)+IF('Simulation input'!C$42=0,0,'Student input data'!K32/'Simulation input'!C$42)+IF('Simulation input'!C$43=0,0,'Student input data'!L32/'Simulation input'!C$43)+IF('Simulation input'!C$44=0,0,'Student input data'!M32/'Simulation input'!C$44)+IF('Simulation input'!C$45=0,0,'Student input data'!N32/'Simulation input'!C$45)+IF('Simulation input'!C$46=0,0,'Student input data'!O32/'Simulation input'!C$46)+IF('Simulation input'!C$47=0,0,'Student input data'!P32/'Simulation input'!C$47)+IF('Simulation input'!C$48=0,0,'Student input data'!Q32/'Simulation input'!C$47)</f>
        <v>0</v>
      </c>
      <c r="AJ32" s="315">
        <f>('Student input data'!C32/450)*'Simulation input'!C$248</f>
        <v>0</v>
      </c>
      <c r="AK32" s="315">
        <f>'Simulation input'!$C$212/'Simulation input'!$C$10*'Student input data'!C32</f>
        <v>0</v>
      </c>
      <c r="AL32" s="315">
        <f>IF('Student input data'!C32=0,0,IF('Student input data'!C32&lt;'Simulation input'!$C$10,0,('Student input data'!C32-'Simulation input'!$C$10)/'Simulation input'!$C$10)*'Simulation input'!C$219)</f>
        <v>0</v>
      </c>
      <c r="AM32" s="315"/>
      <c r="AN32" s="315">
        <f>IF(C32=0,0,'Simulation input'!C$255)</f>
        <v>0</v>
      </c>
      <c r="AO32" s="315">
        <f>IF(C32=0,0,IF('Student input data'!C32&lt;'Simulation input'!$C$10,0,(('Student input data'!C32-'Simulation input'!$C$10)/'Simulation input'!$C$10)*'Simulation input'!$C$262))</f>
        <v>0</v>
      </c>
      <c r="AP32" s="315">
        <f>('Student input data'!C32/450)*'Simulation input'!C$269</f>
        <v>0</v>
      </c>
      <c r="AQ32" s="131"/>
      <c r="AR32" s="132">
        <f>'Simulation input'!C$279*'Student input data'!C32</f>
        <v>0</v>
      </c>
      <c r="AS32" s="132">
        <f>'Simulation input'!C$280*'Student input data'!C32</f>
        <v>0</v>
      </c>
      <c r="AT32" s="132">
        <f>'Simulation input'!C$281*'Student input data'!C32</f>
        <v>0</v>
      </c>
      <c r="AU32" s="132">
        <f>'Simulation input'!C$282*'Student input data'!C32</f>
        <v>0</v>
      </c>
      <c r="AV32" s="132">
        <f>'Simulation input'!C$283*'Student input data'!C32</f>
        <v>0</v>
      </c>
      <c r="AW32" s="132">
        <f t="shared" si="4"/>
        <v>0</v>
      </c>
      <c r="AX32" s="132">
        <f>IF('Student input data'!C32=0,0,AW32/'Student input data'!C32)</f>
        <v>0</v>
      </c>
    </row>
    <row r="33" spans="1:50" x14ac:dyDescent="0.2">
      <c r="A33" s="72" t="str">
        <f>'Student input data'!A33</f>
        <v/>
      </c>
      <c r="B33" s="338" t="str">
        <f>IF('Student input data'!B33="","-",'Student input data'!B33)</f>
        <v>-</v>
      </c>
      <c r="C33" s="312">
        <f t="shared" si="0"/>
        <v>0</v>
      </c>
      <c r="D33" s="313">
        <f>'Student input data'!D33/'Simulation input'!C$17</f>
        <v>0</v>
      </c>
      <c r="E33" s="313">
        <f>IF('Simulation input'!C$52="y",'Student input data'!E33/'Simulation input'!C$18,('Student input data'!E33/2)/'Simulation input'!C$18)</f>
        <v>0</v>
      </c>
      <c r="F33" s="313">
        <f>'Student input data'!F33/'Simulation input'!C$19</f>
        <v>0</v>
      </c>
      <c r="G33" s="313">
        <f>'Student input data'!G33/'Simulation input'!C$20</f>
        <v>0</v>
      </c>
      <c r="H33" s="313">
        <f>'Student input data'!H33/'Simulation input'!C$21</f>
        <v>0</v>
      </c>
      <c r="I33" s="313">
        <f>'Student input data'!I33/'Simulation input'!C$22</f>
        <v>0</v>
      </c>
      <c r="J33" s="313">
        <f>'Student input data'!J33/'Simulation input'!C$23</f>
        <v>0</v>
      </c>
      <c r="K33" s="313">
        <f>'Student input data'!K33/'Simulation input'!C$24</f>
        <v>0</v>
      </c>
      <c r="L33" s="313">
        <f>'Student input data'!L33/'Simulation input'!$C$25</f>
        <v>0</v>
      </c>
      <c r="M33" s="313">
        <f>'Student input data'!M33/'Simulation input'!$C$26</f>
        <v>0</v>
      </c>
      <c r="N33" s="313">
        <f>'Student input data'!N33/'Simulation input'!$C$27</f>
        <v>0</v>
      </c>
      <c r="O33" s="313">
        <f>'Student input data'!O33/'Simulation input'!$C$28</f>
        <v>0</v>
      </c>
      <c r="P33" s="313">
        <f>'Student input data'!P33/'Simulation input'!$C$29</f>
        <v>0</v>
      </c>
      <c r="Q33" s="313">
        <f>'Student input data'!Q33/'Simulation input'!$C$30</f>
        <v>0</v>
      </c>
      <c r="R33" s="314">
        <f>(SUM(D33:J33)*'Simulation input'!$C$65)+(SUM(K33:M33)*'Simulation input'!$C$66)+(SUM(N33:Q33)*'Simulation input'!$C$67)</f>
        <v>0</v>
      </c>
      <c r="S33" s="314">
        <f t="shared" si="6"/>
        <v>0</v>
      </c>
      <c r="T33" s="313"/>
      <c r="U33" s="316">
        <f>IF('Student input data'!C33=0,0,       IF('Student input data'!C33&lt;'Simulation input'!$C$86,'Simulation input'!$C$79/'Simulation input'!$C$86*'Student input data'!C33,          IF('Student input data'!C33&lt;'Simulation input'!$C$72,'Simulation input'!$C$79,     'Student input data'!C33/'Simulation input'!$C$72)))</f>
        <v>0</v>
      </c>
      <c r="V33" s="317">
        <f>('Student input data'!C33/'Simulation input'!$C$107)+('Student input data'!V33/'Simulation input'!$C$93)</f>
        <v>0</v>
      </c>
      <c r="W33" s="315">
        <f>'Student input data'!R33/'Simulation input'!C$114</f>
        <v>0</v>
      </c>
      <c r="X33" s="315">
        <f>IF('Simulation input'!$C$121="y",'Student input data'!V33*0.5/'Simulation input'!$C$128,0)</f>
        <v>0</v>
      </c>
      <c r="Y33" s="315">
        <f>IF('Simulation input'!$C$148="y",'Student input data'!V33*0.5/'Simulation input'!C$155,0)</f>
        <v>0</v>
      </c>
      <c r="Z33" s="315">
        <f>'Student input data'!C33/'Simulation input'!C$190</f>
        <v>0</v>
      </c>
      <c r="AA33" s="315">
        <f>IF(C33=0,0,'Simulation input'!C$205)</f>
        <v>0</v>
      </c>
      <c r="AB33" s="315">
        <f>IF(C33=0,0,'Student input data'!C33/'Simulation input'!$C$226)</f>
        <v>0</v>
      </c>
      <c r="AC33" s="315">
        <f>IF('Student input data'!C33=0,0,('Student input data'!C33/'Simulation input'!C$241))</f>
        <v>0</v>
      </c>
      <c r="AD33" s="315">
        <f>IF('Student input data'!C33=0,0,'Student input data'!V33/'Simulation input'!C$233)</f>
        <v>0</v>
      </c>
      <c r="AE33" s="315">
        <f t="shared" si="1"/>
        <v>0</v>
      </c>
      <c r="AF33" s="315">
        <f t="shared" si="2"/>
        <v>0</v>
      </c>
      <c r="AG33" s="317"/>
      <c r="AH33" s="315">
        <f>'Student input data'!C33/'Simulation input'!C$198</f>
        <v>0</v>
      </c>
      <c r="AI33" s="315">
        <f>IF('Simulation input'!C$35=0,0,'Student input data'!D33/'Simulation input'!C$35)+IF('Simulation input'!C$36=0,0,'Student input data'!E33/'Simulation input'!C$36)+IF('Simulation input'!C$37=0,0,'Student input data'!F33/'Simulation input'!C$37)+IF('Simulation input'!C$38=0,0,'Student input data'!G33/'Simulation input'!C$38)+IF('Simulation input'!C$39=0,0,'Student input data'!H33/'Simulation input'!C$39)+IF('Simulation input'!C$40=0,0,'Student input data'!I33/'Simulation input'!C$40)+IF('Simulation input'!C$41=0,0,'Student input data'!J33/'Simulation input'!C$41)+IF('Simulation input'!C$42=0,0,'Student input data'!K33/'Simulation input'!C$42)+IF('Simulation input'!C$43=0,0,'Student input data'!L33/'Simulation input'!C$43)+IF('Simulation input'!C$44=0,0,'Student input data'!M33/'Simulation input'!C$44)+IF('Simulation input'!C$45=0,0,'Student input data'!N33/'Simulation input'!C$45)+IF('Simulation input'!C$46=0,0,'Student input data'!O33/'Simulation input'!C$46)+IF('Simulation input'!C$47=0,0,'Student input data'!P33/'Simulation input'!C$47)+IF('Simulation input'!C$48=0,0,'Student input data'!Q33/'Simulation input'!C$47)</f>
        <v>0</v>
      </c>
      <c r="AJ33" s="315">
        <f>('Student input data'!C33/450)*'Simulation input'!C$248</f>
        <v>0</v>
      </c>
      <c r="AK33" s="315">
        <f>'Simulation input'!$C$212/'Simulation input'!$C$10*'Student input data'!C33</f>
        <v>0</v>
      </c>
      <c r="AL33" s="315">
        <f>IF('Student input data'!C33=0,0,IF('Student input data'!C33&lt;'Simulation input'!$C$10,0,('Student input data'!C33-'Simulation input'!$C$10)/'Simulation input'!$C$10)*'Simulation input'!C$219)</f>
        <v>0</v>
      </c>
      <c r="AM33" s="315"/>
      <c r="AN33" s="315">
        <f>IF(C33=0,0,'Simulation input'!C$255)</f>
        <v>0</v>
      </c>
      <c r="AO33" s="315">
        <f>IF(C33=0,0,IF('Student input data'!C33&lt;'Simulation input'!$C$10,0,(('Student input data'!C33-'Simulation input'!$C$10)/'Simulation input'!$C$10)*'Simulation input'!$C$262))</f>
        <v>0</v>
      </c>
      <c r="AP33" s="315">
        <f>('Student input data'!C33/450)*'Simulation input'!C$269</f>
        <v>0</v>
      </c>
      <c r="AQ33" s="131"/>
      <c r="AR33" s="132">
        <f>'Simulation input'!C$279*'Student input data'!C33</f>
        <v>0</v>
      </c>
      <c r="AS33" s="132">
        <f>'Simulation input'!C$280*'Student input data'!C33</f>
        <v>0</v>
      </c>
      <c r="AT33" s="132">
        <f>'Simulation input'!C$281*'Student input data'!C33</f>
        <v>0</v>
      </c>
      <c r="AU33" s="132">
        <f>'Simulation input'!C$282*'Student input data'!C33</f>
        <v>0</v>
      </c>
      <c r="AV33" s="132">
        <f>'Simulation input'!C$283*'Student input data'!C33</f>
        <v>0</v>
      </c>
      <c r="AW33" s="132">
        <f t="shared" si="4"/>
        <v>0</v>
      </c>
      <c r="AX33" s="132">
        <f>IF('Student input data'!C33=0,0,AW33/'Student input data'!C33)</f>
        <v>0</v>
      </c>
    </row>
    <row r="34" spans="1:50" x14ac:dyDescent="0.2">
      <c r="A34" s="72" t="str">
        <f>'Student input data'!A34</f>
        <v/>
      </c>
      <c r="B34" s="338" t="str">
        <f>IF('Student input data'!B34="","-",'Student input data'!B34)</f>
        <v>-</v>
      </c>
      <c r="C34" s="312">
        <f t="shared" si="0"/>
        <v>0</v>
      </c>
      <c r="D34" s="313">
        <f>'Student input data'!D34/'Simulation input'!C$17</f>
        <v>0</v>
      </c>
      <c r="E34" s="313">
        <f>IF('Simulation input'!C$52="y",'Student input data'!E34/'Simulation input'!C$18,('Student input data'!E34/2)/'Simulation input'!C$18)</f>
        <v>0</v>
      </c>
      <c r="F34" s="313">
        <f>'Student input data'!F34/'Simulation input'!C$19</f>
        <v>0</v>
      </c>
      <c r="G34" s="313">
        <f>'Student input data'!G34/'Simulation input'!C$20</f>
        <v>0</v>
      </c>
      <c r="H34" s="313">
        <f>'Student input data'!H34/'Simulation input'!C$21</f>
        <v>0</v>
      </c>
      <c r="I34" s="313">
        <f>'Student input data'!I34/'Simulation input'!C$22</f>
        <v>0</v>
      </c>
      <c r="J34" s="313">
        <f>'Student input data'!J34/'Simulation input'!C$23</f>
        <v>0</v>
      </c>
      <c r="K34" s="313">
        <f>'Student input data'!K34/'Simulation input'!C$24</f>
        <v>0</v>
      </c>
      <c r="L34" s="313">
        <f>'Student input data'!L34/'Simulation input'!$C$25</f>
        <v>0</v>
      </c>
      <c r="M34" s="313">
        <f>'Student input data'!M34/'Simulation input'!$C$26</f>
        <v>0</v>
      </c>
      <c r="N34" s="313">
        <f>'Student input data'!N34/'Simulation input'!$C$27</f>
        <v>0</v>
      </c>
      <c r="O34" s="313">
        <f>'Student input data'!O34/'Simulation input'!$C$28</f>
        <v>0</v>
      </c>
      <c r="P34" s="313">
        <f>'Student input data'!P34/'Simulation input'!$C$29</f>
        <v>0</v>
      </c>
      <c r="Q34" s="313">
        <f>'Student input data'!Q34/'Simulation input'!$C$30</f>
        <v>0</v>
      </c>
      <c r="R34" s="314">
        <f>(SUM(D34:J34)*'Simulation input'!$C$65)+(SUM(K34:M34)*'Simulation input'!$C$66)+(SUM(N34:Q34)*'Simulation input'!$C$67)</f>
        <v>0</v>
      </c>
      <c r="S34" s="314">
        <f t="shared" si="6"/>
        <v>0</v>
      </c>
      <c r="T34" s="313"/>
      <c r="U34" s="316">
        <f>IF('Student input data'!C34=0,0,       IF('Student input data'!C34&lt;'Simulation input'!$C$86,'Simulation input'!$C$79/'Simulation input'!$C$86*'Student input data'!C34,          IF('Student input data'!C34&lt;'Simulation input'!$C$72,'Simulation input'!$C$79,     'Student input data'!C34/'Simulation input'!$C$72)))</f>
        <v>0</v>
      </c>
      <c r="V34" s="317">
        <f>('Student input data'!C34/'Simulation input'!$C$107)+('Student input data'!V34/'Simulation input'!$C$93)</f>
        <v>0</v>
      </c>
      <c r="W34" s="315">
        <f>'Student input data'!R34/'Simulation input'!C$114</f>
        <v>0</v>
      </c>
      <c r="X34" s="315">
        <f>IF('Simulation input'!$C$121="y",'Student input data'!V34*0.5/'Simulation input'!$C$128,0)</f>
        <v>0</v>
      </c>
      <c r="Y34" s="315">
        <f>IF('Simulation input'!$C$148="y",'Student input data'!V34*0.5/'Simulation input'!C$155,0)</f>
        <v>0</v>
      </c>
      <c r="Z34" s="315">
        <f>'Student input data'!C34/'Simulation input'!C$190</f>
        <v>0</v>
      </c>
      <c r="AA34" s="315">
        <f>IF(C34=0,0,'Simulation input'!C$205)</f>
        <v>0</v>
      </c>
      <c r="AB34" s="315">
        <f>IF(C34=0,0,'Student input data'!C34/'Simulation input'!$C$226)</f>
        <v>0</v>
      </c>
      <c r="AC34" s="315">
        <f>IF('Student input data'!C34=0,0,('Student input data'!C34/'Simulation input'!C$241))</f>
        <v>0</v>
      </c>
      <c r="AD34" s="315">
        <f>IF('Student input data'!C34=0,0,'Student input data'!V34/'Simulation input'!C$233)</f>
        <v>0</v>
      </c>
      <c r="AE34" s="315">
        <f t="shared" si="1"/>
        <v>0</v>
      </c>
      <c r="AF34" s="315">
        <f t="shared" si="2"/>
        <v>0</v>
      </c>
      <c r="AG34" s="317"/>
      <c r="AH34" s="315">
        <f>'Student input data'!C34/'Simulation input'!C$198</f>
        <v>0</v>
      </c>
      <c r="AI34" s="315">
        <f>IF('Simulation input'!C$35=0,0,'Student input data'!D34/'Simulation input'!C$35)+IF('Simulation input'!C$36=0,0,'Student input data'!E34/'Simulation input'!C$36)+IF('Simulation input'!C$37=0,0,'Student input data'!F34/'Simulation input'!C$37)+IF('Simulation input'!C$38=0,0,'Student input data'!G34/'Simulation input'!C$38)+IF('Simulation input'!C$39=0,0,'Student input data'!H34/'Simulation input'!C$39)+IF('Simulation input'!C$40=0,0,'Student input data'!I34/'Simulation input'!C$40)+IF('Simulation input'!C$41=0,0,'Student input data'!J34/'Simulation input'!C$41)+IF('Simulation input'!C$42=0,0,'Student input data'!K34/'Simulation input'!C$42)+IF('Simulation input'!C$43=0,0,'Student input data'!L34/'Simulation input'!C$43)+IF('Simulation input'!C$44=0,0,'Student input data'!M34/'Simulation input'!C$44)+IF('Simulation input'!C$45=0,0,'Student input data'!N34/'Simulation input'!C$45)+IF('Simulation input'!C$46=0,0,'Student input data'!O34/'Simulation input'!C$46)+IF('Simulation input'!C$47=0,0,'Student input data'!P34/'Simulation input'!C$47)+IF('Simulation input'!C$48=0,0,'Student input data'!Q34/'Simulation input'!C$47)</f>
        <v>0</v>
      </c>
      <c r="AJ34" s="315">
        <f>('Student input data'!C34/450)*'Simulation input'!C$248</f>
        <v>0</v>
      </c>
      <c r="AK34" s="315">
        <f>'Simulation input'!$C$212/'Simulation input'!$C$10*'Student input data'!C34</f>
        <v>0</v>
      </c>
      <c r="AL34" s="315">
        <f>IF('Student input data'!C34=0,0,IF('Student input data'!C34&lt;'Simulation input'!$C$10,0,('Student input data'!C34-'Simulation input'!$C$10)/'Simulation input'!$C$10)*'Simulation input'!C$219)</f>
        <v>0</v>
      </c>
      <c r="AM34" s="315"/>
      <c r="AN34" s="315">
        <f>IF(C34=0,0,'Simulation input'!C$255)</f>
        <v>0</v>
      </c>
      <c r="AO34" s="315">
        <f>IF(C34=0,0,IF('Student input data'!C34&lt;'Simulation input'!$C$10,0,(('Student input data'!C34-'Simulation input'!$C$10)/'Simulation input'!$C$10)*'Simulation input'!$C$262))</f>
        <v>0</v>
      </c>
      <c r="AP34" s="315">
        <f>('Student input data'!C34/450)*'Simulation input'!C$269</f>
        <v>0</v>
      </c>
      <c r="AQ34" s="131"/>
      <c r="AR34" s="132">
        <f>'Simulation input'!C$279*'Student input data'!C34</f>
        <v>0</v>
      </c>
      <c r="AS34" s="132">
        <f>'Simulation input'!C$280*'Student input data'!C34</f>
        <v>0</v>
      </c>
      <c r="AT34" s="132">
        <f>'Simulation input'!C$281*'Student input data'!C34</f>
        <v>0</v>
      </c>
      <c r="AU34" s="132">
        <f>'Simulation input'!C$282*'Student input data'!C34</f>
        <v>0</v>
      </c>
      <c r="AV34" s="132">
        <f>'Simulation input'!C$283*'Student input data'!C34</f>
        <v>0</v>
      </c>
      <c r="AW34" s="132">
        <f t="shared" si="4"/>
        <v>0</v>
      </c>
      <c r="AX34" s="132">
        <f>IF('Student input data'!C34=0,0,AW34/'Student input data'!C34)</f>
        <v>0</v>
      </c>
    </row>
    <row r="35" spans="1:50" x14ac:dyDescent="0.2">
      <c r="A35" s="72" t="str">
        <f>'Student input data'!A35</f>
        <v/>
      </c>
      <c r="B35" s="338" t="str">
        <f>IF('Student input data'!B35="","-",'Student input data'!B35)</f>
        <v>-</v>
      </c>
      <c r="C35" s="312">
        <f t="shared" si="0"/>
        <v>0</v>
      </c>
      <c r="D35" s="313">
        <f>'Student input data'!D35/'Simulation input'!C$17</f>
        <v>0</v>
      </c>
      <c r="E35" s="313">
        <f>IF('Simulation input'!C$52="y",'Student input data'!E35/'Simulation input'!C$18,('Student input data'!E35/2)/'Simulation input'!C$18)</f>
        <v>0</v>
      </c>
      <c r="F35" s="313">
        <f>'Student input data'!F35/'Simulation input'!C$19</f>
        <v>0</v>
      </c>
      <c r="G35" s="313">
        <f>'Student input data'!G35/'Simulation input'!C$20</f>
        <v>0</v>
      </c>
      <c r="H35" s="313">
        <f>'Student input data'!H35/'Simulation input'!C$21</f>
        <v>0</v>
      </c>
      <c r="I35" s="313">
        <f>'Student input data'!I35/'Simulation input'!C$22</f>
        <v>0</v>
      </c>
      <c r="J35" s="313">
        <f>'Student input data'!J35/'Simulation input'!C$23</f>
        <v>0</v>
      </c>
      <c r="K35" s="313">
        <f>'Student input data'!K35/'Simulation input'!C$24</f>
        <v>0</v>
      </c>
      <c r="L35" s="313">
        <f>'Student input data'!L35/'Simulation input'!$C$25</f>
        <v>0</v>
      </c>
      <c r="M35" s="313">
        <f>'Student input data'!M35/'Simulation input'!$C$26</f>
        <v>0</v>
      </c>
      <c r="N35" s="313">
        <f>'Student input data'!N35/'Simulation input'!$C$27</f>
        <v>0</v>
      </c>
      <c r="O35" s="313">
        <f>'Student input data'!O35/'Simulation input'!$C$28</f>
        <v>0</v>
      </c>
      <c r="P35" s="313">
        <f>'Student input data'!P35/'Simulation input'!$C$29</f>
        <v>0</v>
      </c>
      <c r="Q35" s="313">
        <f>'Student input data'!Q35/'Simulation input'!$C$30</f>
        <v>0</v>
      </c>
      <c r="R35" s="314">
        <f>(SUM(D35:J35)*'Simulation input'!$C$65)+(SUM(K35:M35)*'Simulation input'!$C$66)+(SUM(N35:Q35)*'Simulation input'!$C$67)</f>
        <v>0</v>
      </c>
      <c r="S35" s="314">
        <f t="shared" si="6"/>
        <v>0</v>
      </c>
      <c r="T35" s="313"/>
      <c r="U35" s="316">
        <f>IF('Student input data'!C35=0,0,       IF('Student input data'!C35&lt;'Simulation input'!$C$86,'Simulation input'!$C$79/'Simulation input'!$C$86*'Student input data'!C35,          IF('Student input data'!C35&lt;'Simulation input'!$C$72,'Simulation input'!$C$79,     'Student input data'!C35/'Simulation input'!$C$72)))</f>
        <v>0</v>
      </c>
      <c r="V35" s="317">
        <f>('Student input data'!C35/'Simulation input'!$C$107)+('Student input data'!V35/'Simulation input'!$C$93)</f>
        <v>0</v>
      </c>
      <c r="W35" s="315">
        <f>'Student input data'!R35/'Simulation input'!C$114</f>
        <v>0</v>
      </c>
      <c r="X35" s="315">
        <f>IF('Simulation input'!$C$121="y",'Student input data'!V35*0.5/'Simulation input'!$C$128,0)</f>
        <v>0</v>
      </c>
      <c r="Y35" s="315">
        <f>IF('Simulation input'!$C$148="y",'Student input data'!V35*0.5/'Simulation input'!C$155,0)</f>
        <v>0</v>
      </c>
      <c r="Z35" s="315">
        <f>'Student input data'!C35/'Simulation input'!C$190</f>
        <v>0</v>
      </c>
      <c r="AA35" s="315">
        <f>IF(C35=0,0,'Simulation input'!C$205)</f>
        <v>0</v>
      </c>
      <c r="AB35" s="315">
        <f>IF(C35=0,0,'Student input data'!C35/'Simulation input'!$C$226)</f>
        <v>0</v>
      </c>
      <c r="AC35" s="315">
        <f>IF('Student input data'!C35=0,0,('Student input data'!C35/'Simulation input'!C$241))</f>
        <v>0</v>
      </c>
      <c r="AD35" s="315">
        <f>IF('Student input data'!C35=0,0,'Student input data'!V35/'Simulation input'!C$233)</f>
        <v>0</v>
      </c>
      <c r="AE35" s="315">
        <f t="shared" si="1"/>
        <v>0</v>
      </c>
      <c r="AF35" s="315">
        <f t="shared" si="2"/>
        <v>0</v>
      </c>
      <c r="AG35" s="317"/>
      <c r="AH35" s="315">
        <f>'Student input data'!C35/'Simulation input'!C$198</f>
        <v>0</v>
      </c>
      <c r="AI35" s="315">
        <f>IF('Simulation input'!C$35=0,0,'Student input data'!D35/'Simulation input'!C$35)+IF('Simulation input'!C$36=0,0,'Student input data'!E35/'Simulation input'!C$36)+IF('Simulation input'!C$37=0,0,'Student input data'!F35/'Simulation input'!C$37)+IF('Simulation input'!C$38=0,0,'Student input data'!G35/'Simulation input'!C$38)+IF('Simulation input'!C$39=0,0,'Student input data'!H35/'Simulation input'!C$39)+IF('Simulation input'!C$40=0,0,'Student input data'!I35/'Simulation input'!C$40)+IF('Simulation input'!C$41=0,0,'Student input data'!J35/'Simulation input'!C$41)+IF('Simulation input'!C$42=0,0,'Student input data'!K35/'Simulation input'!C$42)+IF('Simulation input'!C$43=0,0,'Student input data'!L35/'Simulation input'!C$43)+IF('Simulation input'!C$44=0,0,'Student input data'!M35/'Simulation input'!C$44)+IF('Simulation input'!C$45=0,0,'Student input data'!N35/'Simulation input'!C$45)+IF('Simulation input'!C$46=0,0,'Student input data'!O35/'Simulation input'!C$46)+IF('Simulation input'!C$47=0,0,'Student input data'!P35/'Simulation input'!C$47)+IF('Simulation input'!C$48=0,0,'Student input data'!Q35/'Simulation input'!C$47)</f>
        <v>0</v>
      </c>
      <c r="AJ35" s="315">
        <f>('Student input data'!C35/450)*'Simulation input'!C$248</f>
        <v>0</v>
      </c>
      <c r="AK35" s="315">
        <f>'Simulation input'!$C$212/'Simulation input'!$C$10*'Student input data'!C35</f>
        <v>0</v>
      </c>
      <c r="AL35" s="315">
        <f>IF('Student input data'!C35=0,0,IF('Student input data'!C35&lt;'Simulation input'!$C$10,0,('Student input data'!C35-'Simulation input'!$C$10)/'Simulation input'!$C$10)*'Simulation input'!C$219)</f>
        <v>0</v>
      </c>
      <c r="AM35" s="315"/>
      <c r="AN35" s="315">
        <f>IF(C35=0,0,'Simulation input'!C$255)</f>
        <v>0</v>
      </c>
      <c r="AO35" s="315">
        <f>IF(C35=0,0,IF('Student input data'!C35&lt;'Simulation input'!$C$10,0,(('Student input data'!C35-'Simulation input'!$C$10)/'Simulation input'!$C$10)*'Simulation input'!$C$262))</f>
        <v>0</v>
      </c>
      <c r="AP35" s="315">
        <f>('Student input data'!C35/450)*'Simulation input'!C$269</f>
        <v>0</v>
      </c>
      <c r="AQ35" s="131"/>
      <c r="AR35" s="132">
        <f>'Simulation input'!C$279*'Student input data'!C35</f>
        <v>0</v>
      </c>
      <c r="AS35" s="132">
        <f>'Simulation input'!C$280*'Student input data'!C35</f>
        <v>0</v>
      </c>
      <c r="AT35" s="132">
        <f>'Simulation input'!C$281*'Student input data'!C35</f>
        <v>0</v>
      </c>
      <c r="AU35" s="132">
        <f>'Simulation input'!C$282*'Student input data'!C35</f>
        <v>0</v>
      </c>
      <c r="AV35" s="132">
        <f>'Simulation input'!C$283*'Student input data'!C35</f>
        <v>0</v>
      </c>
      <c r="AW35" s="132">
        <f t="shared" si="4"/>
        <v>0</v>
      </c>
      <c r="AX35" s="132">
        <f>IF('Student input data'!C35=0,0,AW35/'Student input data'!C35)</f>
        <v>0</v>
      </c>
    </row>
    <row r="36" spans="1:50" x14ac:dyDescent="0.2">
      <c r="A36" s="72" t="str">
        <f>'Student input data'!A36</f>
        <v/>
      </c>
      <c r="B36" s="338" t="str">
        <f>IF('Student input data'!B36="","-",'Student input data'!B36)</f>
        <v>-</v>
      </c>
      <c r="C36" s="312">
        <f t="shared" si="0"/>
        <v>0</v>
      </c>
      <c r="D36" s="313">
        <f>'Student input data'!D36/'Simulation input'!C$17</f>
        <v>0</v>
      </c>
      <c r="E36" s="313">
        <f>IF('Simulation input'!C$52="y",'Student input data'!E36/'Simulation input'!C$18,('Student input data'!E36/2)/'Simulation input'!C$18)</f>
        <v>0</v>
      </c>
      <c r="F36" s="313">
        <f>'Student input data'!F36/'Simulation input'!C$19</f>
        <v>0</v>
      </c>
      <c r="G36" s="313">
        <f>'Student input data'!G36/'Simulation input'!C$20</f>
        <v>0</v>
      </c>
      <c r="H36" s="313">
        <f>'Student input data'!H36/'Simulation input'!C$21</f>
        <v>0</v>
      </c>
      <c r="I36" s="313">
        <f>'Student input data'!I36/'Simulation input'!C$22</f>
        <v>0</v>
      </c>
      <c r="J36" s="313">
        <f>'Student input data'!J36/'Simulation input'!C$23</f>
        <v>0</v>
      </c>
      <c r="K36" s="313">
        <f>'Student input data'!K36/'Simulation input'!C$24</f>
        <v>0</v>
      </c>
      <c r="L36" s="313">
        <f>'Student input data'!L36/'Simulation input'!$C$25</f>
        <v>0</v>
      </c>
      <c r="M36" s="313">
        <f>'Student input data'!M36/'Simulation input'!$C$26</f>
        <v>0</v>
      </c>
      <c r="N36" s="313">
        <f>'Student input data'!N36/'Simulation input'!$C$27</f>
        <v>0</v>
      </c>
      <c r="O36" s="313">
        <f>'Student input data'!O36/'Simulation input'!$C$28</f>
        <v>0</v>
      </c>
      <c r="P36" s="313">
        <f>'Student input data'!P36/'Simulation input'!$C$29</f>
        <v>0</v>
      </c>
      <c r="Q36" s="313">
        <f>'Student input data'!Q36/'Simulation input'!$C$30</f>
        <v>0</v>
      </c>
      <c r="R36" s="314">
        <f>(SUM(D36:J36)*'Simulation input'!$C$65)+(SUM(K36:M36)*'Simulation input'!$C$66)+(SUM(N36:Q36)*'Simulation input'!$C$67)</f>
        <v>0</v>
      </c>
      <c r="S36" s="314">
        <f t="shared" si="6"/>
        <v>0</v>
      </c>
      <c r="T36" s="313"/>
      <c r="U36" s="316">
        <f>IF('Student input data'!C36=0,0,       IF('Student input data'!C36&lt;'Simulation input'!$C$86,'Simulation input'!$C$79/'Simulation input'!$C$86*'Student input data'!C36,          IF('Student input data'!C36&lt;'Simulation input'!$C$72,'Simulation input'!$C$79,     'Student input data'!C36/'Simulation input'!$C$72)))</f>
        <v>0</v>
      </c>
      <c r="V36" s="317">
        <f>('Student input data'!C36/'Simulation input'!$C$107)+('Student input data'!V36/'Simulation input'!$C$93)</f>
        <v>0</v>
      </c>
      <c r="W36" s="315">
        <f>'Student input data'!R36/'Simulation input'!C$114</f>
        <v>0</v>
      </c>
      <c r="X36" s="315">
        <f>IF('Simulation input'!$C$121="y",'Student input data'!V36*0.5/'Simulation input'!$C$128,0)</f>
        <v>0</v>
      </c>
      <c r="Y36" s="315">
        <f>IF('Simulation input'!$C$148="y",'Student input data'!V36*0.5/'Simulation input'!C$155,0)</f>
        <v>0</v>
      </c>
      <c r="Z36" s="315">
        <f>'Student input data'!C36/'Simulation input'!C$190</f>
        <v>0</v>
      </c>
      <c r="AA36" s="315">
        <f>IF(C36=0,0,'Simulation input'!C$205)</f>
        <v>0</v>
      </c>
      <c r="AB36" s="315">
        <f>IF(C36=0,0,'Student input data'!C36/'Simulation input'!$C$226)</f>
        <v>0</v>
      </c>
      <c r="AC36" s="315">
        <f>IF('Student input data'!C36=0,0,('Student input data'!C36/'Simulation input'!C$241))</f>
        <v>0</v>
      </c>
      <c r="AD36" s="315">
        <f>IF('Student input data'!C36=0,0,'Student input data'!V36/'Simulation input'!C$233)</f>
        <v>0</v>
      </c>
      <c r="AE36" s="315">
        <f t="shared" si="1"/>
        <v>0</v>
      </c>
      <c r="AF36" s="315">
        <f t="shared" si="2"/>
        <v>0</v>
      </c>
      <c r="AG36" s="317"/>
      <c r="AH36" s="315">
        <f>'Student input data'!C36/'Simulation input'!C$198</f>
        <v>0</v>
      </c>
      <c r="AI36" s="315">
        <f>IF('Simulation input'!C$35=0,0,'Student input data'!D36/'Simulation input'!C$35)+IF('Simulation input'!C$36=0,0,'Student input data'!E36/'Simulation input'!C$36)+IF('Simulation input'!C$37=0,0,'Student input data'!F36/'Simulation input'!C$37)+IF('Simulation input'!C$38=0,0,'Student input data'!G36/'Simulation input'!C$38)+IF('Simulation input'!C$39=0,0,'Student input data'!H36/'Simulation input'!C$39)+IF('Simulation input'!C$40=0,0,'Student input data'!I36/'Simulation input'!C$40)+IF('Simulation input'!C$41=0,0,'Student input data'!J36/'Simulation input'!C$41)+IF('Simulation input'!C$42=0,0,'Student input data'!K36/'Simulation input'!C$42)+IF('Simulation input'!C$43=0,0,'Student input data'!L36/'Simulation input'!C$43)+IF('Simulation input'!C$44=0,0,'Student input data'!M36/'Simulation input'!C$44)+IF('Simulation input'!C$45=0,0,'Student input data'!N36/'Simulation input'!C$45)+IF('Simulation input'!C$46=0,0,'Student input data'!O36/'Simulation input'!C$46)+IF('Simulation input'!C$47=0,0,'Student input data'!P36/'Simulation input'!C$47)+IF('Simulation input'!C$48=0,0,'Student input data'!Q36/'Simulation input'!C$47)</f>
        <v>0</v>
      </c>
      <c r="AJ36" s="315">
        <f>('Student input data'!C36/450)*'Simulation input'!C$248</f>
        <v>0</v>
      </c>
      <c r="AK36" s="315">
        <f>'Simulation input'!$C$212/'Simulation input'!$C$10*'Student input data'!C36</f>
        <v>0</v>
      </c>
      <c r="AL36" s="315">
        <f>IF('Student input data'!C36=0,0,IF('Student input data'!C36&lt;'Simulation input'!$C$10,0,('Student input data'!C36-'Simulation input'!$C$10)/'Simulation input'!$C$10)*'Simulation input'!C$219)</f>
        <v>0</v>
      </c>
      <c r="AM36" s="315"/>
      <c r="AN36" s="315">
        <f>IF(C36=0,0,'Simulation input'!C$255)</f>
        <v>0</v>
      </c>
      <c r="AO36" s="315">
        <f>IF(C36=0,0,IF('Student input data'!C36&lt;'Simulation input'!$C$10,0,(('Student input data'!C36-'Simulation input'!$C$10)/'Simulation input'!$C$10)*'Simulation input'!$C$262))</f>
        <v>0</v>
      </c>
      <c r="AP36" s="315">
        <f>('Student input data'!C36/450)*'Simulation input'!C$269</f>
        <v>0</v>
      </c>
      <c r="AQ36" s="131"/>
      <c r="AR36" s="132">
        <f>'Simulation input'!C$279*'Student input data'!C36</f>
        <v>0</v>
      </c>
      <c r="AS36" s="132">
        <f>'Simulation input'!C$280*'Student input data'!C36</f>
        <v>0</v>
      </c>
      <c r="AT36" s="132">
        <f>'Simulation input'!C$281*'Student input data'!C36</f>
        <v>0</v>
      </c>
      <c r="AU36" s="132">
        <f>'Simulation input'!C$282*'Student input data'!C36</f>
        <v>0</v>
      </c>
      <c r="AV36" s="132">
        <f>'Simulation input'!C$283*'Student input data'!C36</f>
        <v>0</v>
      </c>
      <c r="AW36" s="132">
        <f t="shared" si="4"/>
        <v>0</v>
      </c>
      <c r="AX36" s="132">
        <f>IF('Student input data'!C36=0,0,AW36/'Student input data'!C36)</f>
        <v>0</v>
      </c>
    </row>
    <row r="37" spans="1:50" ht="15" customHeight="1" x14ac:dyDescent="0.2">
      <c r="A37" s="72" t="str">
        <f>'Student input data'!A37</f>
        <v/>
      </c>
      <c r="B37" s="338" t="str">
        <f>IF('Student input data'!B37="","-",'Student input data'!B37)</f>
        <v>-</v>
      </c>
      <c r="C37" s="312">
        <f t="shared" si="0"/>
        <v>0</v>
      </c>
      <c r="D37" s="313">
        <f>'Student input data'!D37/'Simulation input'!C$17</f>
        <v>0</v>
      </c>
      <c r="E37" s="313">
        <f>IF('Simulation input'!C$52="y",'Student input data'!E37/'Simulation input'!C$18,('Student input data'!E37/2)/'Simulation input'!C$18)</f>
        <v>0</v>
      </c>
      <c r="F37" s="313">
        <f>'Student input data'!F37/'Simulation input'!C$19</f>
        <v>0</v>
      </c>
      <c r="G37" s="313">
        <f>'Student input data'!G37/'Simulation input'!C$20</f>
        <v>0</v>
      </c>
      <c r="H37" s="313">
        <f>'Student input data'!H37/'Simulation input'!C$21</f>
        <v>0</v>
      </c>
      <c r="I37" s="313">
        <f>'Student input data'!I37/'Simulation input'!C$22</f>
        <v>0</v>
      </c>
      <c r="J37" s="313">
        <f>'Student input data'!J37/'Simulation input'!C$23</f>
        <v>0</v>
      </c>
      <c r="K37" s="313">
        <f>'Student input data'!K37/'Simulation input'!C$24</f>
        <v>0</v>
      </c>
      <c r="L37" s="313">
        <f>'Student input data'!L37/'Simulation input'!$C$25</f>
        <v>0</v>
      </c>
      <c r="M37" s="313">
        <f>'Student input data'!M37/'Simulation input'!$C$26</f>
        <v>0</v>
      </c>
      <c r="N37" s="313">
        <f>'Student input data'!N37/'Simulation input'!$C$27</f>
        <v>0</v>
      </c>
      <c r="O37" s="313">
        <f>'Student input data'!O37/'Simulation input'!$C$28</f>
        <v>0</v>
      </c>
      <c r="P37" s="313">
        <f>'Student input data'!P37/'Simulation input'!$C$29</f>
        <v>0</v>
      </c>
      <c r="Q37" s="313">
        <f>'Student input data'!Q37/'Simulation input'!$C$30</f>
        <v>0</v>
      </c>
      <c r="R37" s="314">
        <f>(SUM(D37:J37)*'Simulation input'!$C$65)+(SUM(K37:M37)*'Simulation input'!$C$66)+(SUM(N37:Q37)*'Simulation input'!$C$67)</f>
        <v>0</v>
      </c>
      <c r="S37" s="314">
        <f t="shared" si="6"/>
        <v>0</v>
      </c>
      <c r="T37" s="313"/>
      <c r="U37" s="316">
        <f>IF('Student input data'!C37=0,0,       IF('Student input data'!C37&lt;'Simulation input'!$C$86,'Simulation input'!$C$79/'Simulation input'!$C$86*'Student input data'!C37,          IF('Student input data'!C37&lt;'Simulation input'!$C$72,'Simulation input'!$C$79,     'Student input data'!C37/'Simulation input'!$C$72)))</f>
        <v>0</v>
      </c>
      <c r="V37" s="317">
        <f>('Student input data'!C37/'Simulation input'!$C$107)+('Student input data'!V37/'Simulation input'!$C$93)</f>
        <v>0</v>
      </c>
      <c r="W37" s="315">
        <f>'Student input data'!R37/'Simulation input'!C$114</f>
        <v>0</v>
      </c>
      <c r="X37" s="315">
        <f>IF('Simulation input'!$C$121="y",'Student input data'!V37*0.5/'Simulation input'!$C$128,0)</f>
        <v>0</v>
      </c>
      <c r="Y37" s="315">
        <f>IF('Simulation input'!$C$148="y",'Student input data'!V37*0.5/'Simulation input'!C$155,0)</f>
        <v>0</v>
      </c>
      <c r="Z37" s="315">
        <f>'Student input data'!C37/'Simulation input'!C$190</f>
        <v>0</v>
      </c>
      <c r="AA37" s="315">
        <f>IF(C37=0,0,'Simulation input'!C$205)</f>
        <v>0</v>
      </c>
      <c r="AB37" s="315">
        <f>IF(C37=0,0,'Student input data'!C37/'Simulation input'!$C$226)</f>
        <v>0</v>
      </c>
      <c r="AC37" s="315">
        <f>IF('Student input data'!C37=0,0,('Student input data'!C37/'Simulation input'!C$241))</f>
        <v>0</v>
      </c>
      <c r="AD37" s="315">
        <f>IF('Student input data'!C37=0,0,'Student input data'!V37/'Simulation input'!C$233)</f>
        <v>0</v>
      </c>
      <c r="AE37" s="315">
        <f t="shared" si="1"/>
        <v>0</v>
      </c>
      <c r="AF37" s="315">
        <f t="shared" si="2"/>
        <v>0</v>
      </c>
      <c r="AG37" s="317"/>
      <c r="AH37" s="315">
        <f>'Student input data'!C37/'Simulation input'!C$198</f>
        <v>0</v>
      </c>
      <c r="AI37" s="315">
        <f>IF('Simulation input'!C$35=0,0,'Student input data'!D37/'Simulation input'!C$35)+IF('Simulation input'!C$36=0,0,'Student input data'!E37/'Simulation input'!C$36)+IF('Simulation input'!C$37=0,0,'Student input data'!F37/'Simulation input'!C$37)+IF('Simulation input'!C$38=0,0,'Student input data'!G37/'Simulation input'!C$38)+IF('Simulation input'!C$39=0,0,'Student input data'!H37/'Simulation input'!C$39)+IF('Simulation input'!C$40=0,0,'Student input data'!I37/'Simulation input'!C$40)+IF('Simulation input'!C$41=0,0,'Student input data'!J37/'Simulation input'!C$41)+IF('Simulation input'!C$42=0,0,'Student input data'!K37/'Simulation input'!C$42)+IF('Simulation input'!C$43=0,0,'Student input data'!L37/'Simulation input'!C$43)+IF('Simulation input'!C$44=0,0,'Student input data'!M37/'Simulation input'!C$44)+IF('Simulation input'!C$45=0,0,'Student input data'!N37/'Simulation input'!C$45)+IF('Simulation input'!C$46=0,0,'Student input data'!O37/'Simulation input'!C$46)+IF('Simulation input'!C$47=0,0,'Student input data'!P37/'Simulation input'!C$47)+IF('Simulation input'!C$48=0,0,'Student input data'!Q37/'Simulation input'!C$47)</f>
        <v>0</v>
      </c>
      <c r="AJ37" s="315">
        <f>('Student input data'!C37/450)*'Simulation input'!C$248</f>
        <v>0</v>
      </c>
      <c r="AK37" s="315">
        <f>'Simulation input'!$C$212/'Simulation input'!$C$10*'Student input data'!C37</f>
        <v>0</v>
      </c>
      <c r="AL37" s="315">
        <f>IF('Student input data'!C37=0,0,IF('Student input data'!C37&lt;'Simulation input'!$C$10,0,('Student input data'!C37-'Simulation input'!$C$10)/'Simulation input'!$C$10)*'Simulation input'!C$219)</f>
        <v>0</v>
      </c>
      <c r="AM37" s="315"/>
      <c r="AN37" s="315">
        <f>IF(C37=0,0,'Simulation input'!C$255)</f>
        <v>0</v>
      </c>
      <c r="AO37" s="315">
        <f>IF(C37=0,0,IF('Student input data'!C37&lt;'Simulation input'!$C$10,0,(('Student input data'!C37-'Simulation input'!$C$10)/'Simulation input'!$C$10)*'Simulation input'!$C$262))</f>
        <v>0</v>
      </c>
      <c r="AP37" s="315">
        <f>('Student input data'!C37/450)*'Simulation input'!C$269</f>
        <v>0</v>
      </c>
      <c r="AQ37" s="131"/>
      <c r="AR37" s="132">
        <f>'Simulation input'!C$279*'Student input data'!C37</f>
        <v>0</v>
      </c>
      <c r="AS37" s="132">
        <f>'Simulation input'!C$280*'Student input data'!C37</f>
        <v>0</v>
      </c>
      <c r="AT37" s="132">
        <f>'Simulation input'!C$281*'Student input data'!C37</f>
        <v>0</v>
      </c>
      <c r="AU37" s="132">
        <f>'Simulation input'!C$282*'Student input data'!C37</f>
        <v>0</v>
      </c>
      <c r="AV37" s="132">
        <f>'Simulation input'!C$283*'Student input data'!C37</f>
        <v>0</v>
      </c>
      <c r="AW37" s="132">
        <f t="shared" si="4"/>
        <v>0</v>
      </c>
      <c r="AX37" s="132">
        <f>IF('Student input data'!C37=0,0,AW37/'Student input data'!C37)</f>
        <v>0</v>
      </c>
    </row>
    <row r="38" spans="1:50" x14ac:dyDescent="0.2">
      <c r="A38" s="72" t="str">
        <f>'Student input data'!A38</f>
        <v/>
      </c>
      <c r="B38" s="338" t="str">
        <f>IF('Student input data'!B38="","-",'Student input data'!B38)</f>
        <v>-</v>
      </c>
      <c r="C38" s="312">
        <f t="shared" si="0"/>
        <v>0</v>
      </c>
      <c r="D38" s="313">
        <f>'Student input data'!D38/'Simulation input'!C$17</f>
        <v>0</v>
      </c>
      <c r="E38" s="313">
        <f>IF('Simulation input'!C$52="y",'Student input data'!E38/'Simulation input'!C$18,('Student input data'!E38/2)/'Simulation input'!C$18)</f>
        <v>0</v>
      </c>
      <c r="F38" s="313">
        <f>'Student input data'!F38/'Simulation input'!C$19</f>
        <v>0</v>
      </c>
      <c r="G38" s="313">
        <f>'Student input data'!G38/'Simulation input'!C$20</f>
        <v>0</v>
      </c>
      <c r="H38" s="313">
        <f>'Student input data'!H38/'Simulation input'!C$21</f>
        <v>0</v>
      </c>
      <c r="I38" s="313">
        <f>'Student input data'!I38/'Simulation input'!C$22</f>
        <v>0</v>
      </c>
      <c r="J38" s="313">
        <f>'Student input data'!J38/'Simulation input'!C$23</f>
        <v>0</v>
      </c>
      <c r="K38" s="313">
        <f>'Student input data'!K38/'Simulation input'!C$24</f>
        <v>0</v>
      </c>
      <c r="L38" s="313">
        <f>'Student input data'!L38/'Simulation input'!$C$25</f>
        <v>0</v>
      </c>
      <c r="M38" s="313">
        <f>'Student input data'!M38/'Simulation input'!$C$26</f>
        <v>0</v>
      </c>
      <c r="N38" s="313">
        <f>'Student input data'!N38/'Simulation input'!$C$27</f>
        <v>0</v>
      </c>
      <c r="O38" s="313">
        <f>'Student input data'!O38/'Simulation input'!$C$28</f>
        <v>0</v>
      </c>
      <c r="P38" s="313">
        <f>'Student input data'!P38/'Simulation input'!$C$29</f>
        <v>0</v>
      </c>
      <c r="Q38" s="313">
        <f>'Student input data'!Q38/'Simulation input'!$C$30</f>
        <v>0</v>
      </c>
      <c r="R38" s="314">
        <f>(SUM(D38:J38)*'Simulation input'!$C$65)+(SUM(K38:M38)*'Simulation input'!$C$66)+(SUM(N38:Q38)*'Simulation input'!$C$67)</f>
        <v>0</v>
      </c>
      <c r="S38" s="314">
        <f t="shared" si="6"/>
        <v>0</v>
      </c>
      <c r="T38" s="313"/>
      <c r="U38" s="316">
        <f>IF('Student input data'!C38=0,0,       IF('Student input data'!C38&lt;'Simulation input'!$C$86,'Simulation input'!$C$79/'Simulation input'!$C$86*'Student input data'!C38,          IF('Student input data'!C38&lt;'Simulation input'!$C$72,'Simulation input'!$C$79,     'Student input data'!C38/'Simulation input'!$C$72)))</f>
        <v>0</v>
      </c>
      <c r="V38" s="317">
        <f>('Student input data'!C38/'Simulation input'!$C$107)+('Student input data'!V38/'Simulation input'!$C$93)</f>
        <v>0</v>
      </c>
      <c r="W38" s="315">
        <f>'Student input data'!R38/'Simulation input'!C$114</f>
        <v>0</v>
      </c>
      <c r="X38" s="315">
        <f>IF('Simulation input'!$C$121="y",'Student input data'!V38*0.5/'Simulation input'!$C$128,0)</f>
        <v>0</v>
      </c>
      <c r="Y38" s="315">
        <f>IF('Simulation input'!$C$148="y",'Student input data'!V38*0.5/'Simulation input'!C$155,0)</f>
        <v>0</v>
      </c>
      <c r="Z38" s="315">
        <f>'Student input data'!C38/'Simulation input'!C$190</f>
        <v>0</v>
      </c>
      <c r="AA38" s="315">
        <f>IF(C38=0,0,'Simulation input'!C$205)</f>
        <v>0</v>
      </c>
      <c r="AB38" s="315">
        <f>IF(C38=0,0,'Student input data'!C38/'Simulation input'!$C$226)</f>
        <v>0</v>
      </c>
      <c r="AC38" s="315">
        <f>IF('Student input data'!C38=0,0,('Student input data'!C38/'Simulation input'!C$241))</f>
        <v>0</v>
      </c>
      <c r="AD38" s="315">
        <f>IF('Student input data'!C38=0,0,'Student input data'!V38/'Simulation input'!C$233)</f>
        <v>0</v>
      </c>
      <c r="AE38" s="315">
        <f t="shared" si="1"/>
        <v>0</v>
      </c>
      <c r="AF38" s="315">
        <f t="shared" si="2"/>
        <v>0</v>
      </c>
      <c r="AG38" s="317"/>
      <c r="AH38" s="315">
        <f>'Student input data'!C38/'Simulation input'!C$198</f>
        <v>0</v>
      </c>
      <c r="AI38" s="315">
        <f>IF('Simulation input'!C$35=0,0,'Student input data'!D38/'Simulation input'!C$35)+IF('Simulation input'!C$36=0,0,'Student input data'!E38/'Simulation input'!C$36)+IF('Simulation input'!C$37=0,0,'Student input data'!F38/'Simulation input'!C$37)+IF('Simulation input'!C$38=0,0,'Student input data'!G38/'Simulation input'!C$38)+IF('Simulation input'!C$39=0,0,'Student input data'!H38/'Simulation input'!C$39)+IF('Simulation input'!C$40=0,0,'Student input data'!I38/'Simulation input'!C$40)+IF('Simulation input'!C$41=0,0,'Student input data'!J38/'Simulation input'!C$41)+IF('Simulation input'!C$42=0,0,'Student input data'!K38/'Simulation input'!C$42)+IF('Simulation input'!C$43=0,0,'Student input data'!L38/'Simulation input'!C$43)+IF('Simulation input'!C$44=0,0,'Student input data'!M38/'Simulation input'!C$44)+IF('Simulation input'!C$45=0,0,'Student input data'!N38/'Simulation input'!C$45)+IF('Simulation input'!C$46=0,0,'Student input data'!O38/'Simulation input'!C$46)+IF('Simulation input'!C$47=0,0,'Student input data'!P38/'Simulation input'!C$47)+IF('Simulation input'!C$48=0,0,'Student input data'!Q38/'Simulation input'!C$47)</f>
        <v>0</v>
      </c>
      <c r="AJ38" s="315">
        <f>('Student input data'!C38/450)*'Simulation input'!C$248</f>
        <v>0</v>
      </c>
      <c r="AK38" s="315">
        <f>'Simulation input'!$C$212/'Simulation input'!$C$10*'Student input data'!C38</f>
        <v>0</v>
      </c>
      <c r="AL38" s="315">
        <f>IF('Student input data'!C38=0,0,IF('Student input data'!C38&lt;'Simulation input'!$C$10,0,('Student input data'!C38-'Simulation input'!$C$10)/'Simulation input'!$C$10)*'Simulation input'!C$219)</f>
        <v>0</v>
      </c>
      <c r="AM38" s="315"/>
      <c r="AN38" s="315">
        <f>IF(C38=0,0,'Simulation input'!C$255)</f>
        <v>0</v>
      </c>
      <c r="AO38" s="315">
        <f>IF(C38=0,0,IF('Student input data'!C38&lt;'Simulation input'!$C$10,0,(('Student input data'!C38-'Simulation input'!$C$10)/'Simulation input'!$C$10)*'Simulation input'!$C$262))</f>
        <v>0</v>
      </c>
      <c r="AP38" s="315">
        <f>('Student input data'!C38/450)*'Simulation input'!C$269</f>
        <v>0</v>
      </c>
      <c r="AQ38" s="131"/>
      <c r="AR38" s="132">
        <f>'Simulation input'!C$279*'Student input data'!C38</f>
        <v>0</v>
      </c>
      <c r="AS38" s="132">
        <f>'Simulation input'!C$280*'Student input data'!C38</f>
        <v>0</v>
      </c>
      <c r="AT38" s="132">
        <f>'Simulation input'!C$281*'Student input data'!C38</f>
        <v>0</v>
      </c>
      <c r="AU38" s="132">
        <f>'Simulation input'!C$282*'Student input data'!C38</f>
        <v>0</v>
      </c>
      <c r="AV38" s="132">
        <f>'Simulation input'!C$283*'Student input data'!C38</f>
        <v>0</v>
      </c>
      <c r="AW38" s="132">
        <f t="shared" si="4"/>
        <v>0</v>
      </c>
      <c r="AX38" s="132">
        <f>IF('Student input data'!C38=0,0,AW38/'Student input data'!C38)</f>
        <v>0</v>
      </c>
    </row>
    <row r="39" spans="1:50" x14ac:dyDescent="0.2">
      <c r="A39" s="72" t="str">
        <f>'Student input data'!A39</f>
        <v/>
      </c>
      <c r="B39" s="338" t="str">
        <f>IF('Student input data'!B39="","-",'Student input data'!B39)</f>
        <v>-</v>
      </c>
      <c r="C39" s="312">
        <f t="shared" si="0"/>
        <v>0</v>
      </c>
      <c r="D39" s="313">
        <f>'Student input data'!D39/'Simulation input'!C$17</f>
        <v>0</v>
      </c>
      <c r="E39" s="313">
        <f>IF('Simulation input'!C$52="y",'Student input data'!E39/'Simulation input'!C$18,('Student input data'!E39/2)/'Simulation input'!C$18)</f>
        <v>0</v>
      </c>
      <c r="F39" s="313">
        <f>'Student input data'!F39/'Simulation input'!C$19</f>
        <v>0</v>
      </c>
      <c r="G39" s="313">
        <f>'Student input data'!G39/'Simulation input'!C$20</f>
        <v>0</v>
      </c>
      <c r="H39" s="313">
        <f>'Student input data'!H39/'Simulation input'!C$21</f>
        <v>0</v>
      </c>
      <c r="I39" s="313">
        <f>'Student input data'!I39/'Simulation input'!C$22</f>
        <v>0</v>
      </c>
      <c r="J39" s="313">
        <f>'Student input data'!J39/'Simulation input'!C$23</f>
        <v>0</v>
      </c>
      <c r="K39" s="313">
        <f>'Student input data'!K39/'Simulation input'!C$24</f>
        <v>0</v>
      </c>
      <c r="L39" s="313">
        <f>'Student input data'!L39/'Simulation input'!$C$25</f>
        <v>0</v>
      </c>
      <c r="M39" s="313">
        <f>'Student input data'!M39/'Simulation input'!$C$26</f>
        <v>0</v>
      </c>
      <c r="N39" s="313">
        <f>'Student input data'!N39/'Simulation input'!$C$27</f>
        <v>0</v>
      </c>
      <c r="O39" s="313">
        <f>'Student input data'!O39/'Simulation input'!$C$28</f>
        <v>0</v>
      </c>
      <c r="P39" s="313">
        <f>'Student input data'!P39/'Simulation input'!$C$29</f>
        <v>0</v>
      </c>
      <c r="Q39" s="313">
        <f>'Student input data'!Q39/'Simulation input'!$C$30</f>
        <v>0</v>
      </c>
      <c r="R39" s="314">
        <f>(SUM(D39:J39)*'Simulation input'!$C$65)+(SUM(K39:M39)*'Simulation input'!$C$66)+(SUM(N39:Q39)*'Simulation input'!$C$67)</f>
        <v>0</v>
      </c>
      <c r="S39" s="314">
        <f t="shared" si="6"/>
        <v>0</v>
      </c>
      <c r="T39" s="313"/>
      <c r="U39" s="316">
        <f>IF('Student input data'!C39=0,0,       IF('Student input data'!C39&lt;'Simulation input'!$C$86,'Simulation input'!$C$79/'Simulation input'!$C$86*'Student input data'!C39,          IF('Student input data'!C39&lt;'Simulation input'!$C$72,'Simulation input'!$C$79,     'Student input data'!C39/'Simulation input'!$C$72)))</f>
        <v>0</v>
      </c>
      <c r="V39" s="317">
        <f>('Student input data'!C39/'Simulation input'!$C$107)+('Student input data'!V39/'Simulation input'!$C$93)</f>
        <v>0</v>
      </c>
      <c r="W39" s="315">
        <f>'Student input data'!R39/'Simulation input'!C$114</f>
        <v>0</v>
      </c>
      <c r="X39" s="315">
        <f>IF('Simulation input'!$C$121="y",'Student input data'!V39*0.5/'Simulation input'!$C$128,0)</f>
        <v>0</v>
      </c>
      <c r="Y39" s="315">
        <f>IF('Simulation input'!$C$148="y",'Student input data'!V39*0.5/'Simulation input'!C$155,0)</f>
        <v>0</v>
      </c>
      <c r="Z39" s="315">
        <f>'Student input data'!C39/'Simulation input'!C$190</f>
        <v>0</v>
      </c>
      <c r="AA39" s="315">
        <f>IF(C39=0,0,'Simulation input'!C$205)</f>
        <v>0</v>
      </c>
      <c r="AB39" s="315">
        <f>IF(C39=0,0,'Student input data'!C39/'Simulation input'!$C$226)</f>
        <v>0</v>
      </c>
      <c r="AC39" s="315">
        <f>IF('Student input data'!C39=0,0,('Student input data'!C39/'Simulation input'!C$241))</f>
        <v>0</v>
      </c>
      <c r="AD39" s="315">
        <f>IF('Student input data'!C39=0,0,'Student input data'!V39/'Simulation input'!C$233)</f>
        <v>0</v>
      </c>
      <c r="AE39" s="315">
        <f t="shared" si="1"/>
        <v>0</v>
      </c>
      <c r="AF39" s="315">
        <f t="shared" si="2"/>
        <v>0</v>
      </c>
      <c r="AG39" s="317"/>
      <c r="AH39" s="315">
        <f>'Student input data'!C39/'Simulation input'!C$198</f>
        <v>0</v>
      </c>
      <c r="AI39" s="315">
        <f>IF('Simulation input'!C$35=0,0,'Student input data'!D39/'Simulation input'!C$35)+IF('Simulation input'!C$36=0,0,'Student input data'!E39/'Simulation input'!C$36)+IF('Simulation input'!C$37=0,0,'Student input data'!F39/'Simulation input'!C$37)+IF('Simulation input'!C$38=0,0,'Student input data'!G39/'Simulation input'!C$38)+IF('Simulation input'!C$39=0,0,'Student input data'!H39/'Simulation input'!C$39)+IF('Simulation input'!C$40=0,0,'Student input data'!I39/'Simulation input'!C$40)+IF('Simulation input'!C$41=0,0,'Student input data'!J39/'Simulation input'!C$41)+IF('Simulation input'!C$42=0,0,'Student input data'!K39/'Simulation input'!C$42)+IF('Simulation input'!C$43=0,0,'Student input data'!L39/'Simulation input'!C$43)+IF('Simulation input'!C$44=0,0,'Student input data'!M39/'Simulation input'!C$44)+IF('Simulation input'!C$45=0,0,'Student input data'!N39/'Simulation input'!C$45)+IF('Simulation input'!C$46=0,0,'Student input data'!O39/'Simulation input'!C$46)+IF('Simulation input'!C$47=0,0,'Student input data'!P39/'Simulation input'!C$47)+IF('Simulation input'!C$48=0,0,'Student input data'!Q39/'Simulation input'!C$47)</f>
        <v>0</v>
      </c>
      <c r="AJ39" s="315">
        <f>('Student input data'!C39/450)*'Simulation input'!C$248</f>
        <v>0</v>
      </c>
      <c r="AK39" s="315">
        <f>'Simulation input'!$C$212/'Simulation input'!$C$10*'Student input data'!C39</f>
        <v>0</v>
      </c>
      <c r="AL39" s="315">
        <f>IF('Student input data'!C39=0,0,IF('Student input data'!C39&lt;'Simulation input'!$C$10,0,('Student input data'!C39-'Simulation input'!$C$10)/'Simulation input'!$C$10)*'Simulation input'!C$219)</f>
        <v>0</v>
      </c>
      <c r="AM39" s="315"/>
      <c r="AN39" s="315">
        <f>IF(C39=0,0,'Simulation input'!C$255)</f>
        <v>0</v>
      </c>
      <c r="AO39" s="315">
        <f>IF(C39=0,0,IF('Student input data'!C39&lt;'Simulation input'!$C$10,0,(('Student input data'!C39-'Simulation input'!$C$10)/'Simulation input'!$C$10)*'Simulation input'!$C$262))</f>
        <v>0</v>
      </c>
      <c r="AP39" s="315">
        <f>('Student input data'!C39/450)*'Simulation input'!C$269</f>
        <v>0</v>
      </c>
      <c r="AQ39" s="131"/>
      <c r="AR39" s="132">
        <f>'Simulation input'!C$279*'Student input data'!C39</f>
        <v>0</v>
      </c>
      <c r="AS39" s="132">
        <f>'Simulation input'!C$280*'Student input data'!C39</f>
        <v>0</v>
      </c>
      <c r="AT39" s="132">
        <f>'Simulation input'!C$281*'Student input data'!C39</f>
        <v>0</v>
      </c>
      <c r="AU39" s="132">
        <f>'Simulation input'!C$282*'Student input data'!C39</f>
        <v>0</v>
      </c>
      <c r="AV39" s="132">
        <f>'Simulation input'!C$283*'Student input data'!C39</f>
        <v>0</v>
      </c>
      <c r="AW39" s="132">
        <f t="shared" si="4"/>
        <v>0</v>
      </c>
      <c r="AX39" s="132">
        <f>IF('Student input data'!C39=0,0,AW39/'Student input data'!C39)</f>
        <v>0</v>
      </c>
    </row>
    <row r="40" spans="1:50" x14ac:dyDescent="0.2">
      <c r="A40" s="72" t="str">
        <f>'Student input data'!A40</f>
        <v/>
      </c>
      <c r="B40" s="338" t="str">
        <f>IF('Student input data'!B40="","-",'Student input data'!B40)</f>
        <v>-</v>
      </c>
      <c r="C40" s="312">
        <f t="shared" si="0"/>
        <v>0</v>
      </c>
      <c r="D40" s="313">
        <f>'Student input data'!D40/'Simulation input'!C$17</f>
        <v>0</v>
      </c>
      <c r="E40" s="313">
        <f>IF('Simulation input'!C$52="y",'Student input data'!E40/'Simulation input'!C$18,('Student input data'!E40/2)/'Simulation input'!C$18)</f>
        <v>0</v>
      </c>
      <c r="F40" s="313">
        <f>'Student input data'!F40/'Simulation input'!C$19</f>
        <v>0</v>
      </c>
      <c r="G40" s="313">
        <f>'Student input data'!G40/'Simulation input'!C$20</f>
        <v>0</v>
      </c>
      <c r="H40" s="313">
        <f>'Student input data'!H40/'Simulation input'!C$21</f>
        <v>0</v>
      </c>
      <c r="I40" s="313">
        <f>'Student input data'!I40/'Simulation input'!C$22</f>
        <v>0</v>
      </c>
      <c r="J40" s="313">
        <f>'Student input data'!J40/'Simulation input'!C$23</f>
        <v>0</v>
      </c>
      <c r="K40" s="313">
        <f>'Student input data'!K40/'Simulation input'!C$24</f>
        <v>0</v>
      </c>
      <c r="L40" s="313">
        <f>'Student input data'!L40/'Simulation input'!$C$25</f>
        <v>0</v>
      </c>
      <c r="M40" s="313">
        <f>'Student input data'!M40/'Simulation input'!$C$26</f>
        <v>0</v>
      </c>
      <c r="N40" s="313">
        <f>'Student input data'!N40/'Simulation input'!$C$27</f>
        <v>0</v>
      </c>
      <c r="O40" s="313">
        <f>'Student input data'!O40/'Simulation input'!$C$28</f>
        <v>0</v>
      </c>
      <c r="P40" s="313">
        <f>'Student input data'!P40/'Simulation input'!$C$29</f>
        <v>0</v>
      </c>
      <c r="Q40" s="313">
        <f>'Student input data'!Q40/'Simulation input'!$C$30</f>
        <v>0</v>
      </c>
      <c r="R40" s="314">
        <f>(SUM(D40:J40)*'Simulation input'!$C$65)+(SUM(K40:M40)*'Simulation input'!$C$66)+(SUM(N40:Q40)*'Simulation input'!$C$67)</f>
        <v>0</v>
      </c>
      <c r="S40" s="314">
        <f t="shared" si="6"/>
        <v>0</v>
      </c>
      <c r="T40" s="313"/>
      <c r="U40" s="316">
        <f>IF('Student input data'!C40=0,0,       IF('Student input data'!C40&lt;'Simulation input'!$C$86,'Simulation input'!$C$79/'Simulation input'!$C$86*'Student input data'!C40,          IF('Student input data'!C40&lt;'Simulation input'!$C$72,'Simulation input'!$C$79,     'Student input data'!C40/'Simulation input'!$C$72)))</f>
        <v>0</v>
      </c>
      <c r="V40" s="317">
        <f>('Student input data'!C40/'Simulation input'!$C$107)+('Student input data'!V40/'Simulation input'!$C$93)</f>
        <v>0</v>
      </c>
      <c r="W40" s="315">
        <f>'Student input data'!R40/'Simulation input'!C$114</f>
        <v>0</v>
      </c>
      <c r="X40" s="315">
        <f>IF('Simulation input'!$C$121="y",'Student input data'!V40*0.5/'Simulation input'!$C$128,0)</f>
        <v>0</v>
      </c>
      <c r="Y40" s="315">
        <f>IF('Simulation input'!$C$148="y",'Student input data'!V40*0.5/'Simulation input'!C$155,0)</f>
        <v>0</v>
      </c>
      <c r="Z40" s="315">
        <f>'Student input data'!C40/'Simulation input'!C$190</f>
        <v>0</v>
      </c>
      <c r="AA40" s="315">
        <f>IF(C40=0,0,'Simulation input'!C$205)</f>
        <v>0</v>
      </c>
      <c r="AB40" s="315">
        <f>IF(C40=0,0,'Student input data'!C40/'Simulation input'!$C$226)</f>
        <v>0</v>
      </c>
      <c r="AC40" s="315">
        <f>IF('Student input data'!C40=0,0,('Student input data'!C40/'Simulation input'!C$241))</f>
        <v>0</v>
      </c>
      <c r="AD40" s="315">
        <f>IF('Student input data'!C40=0,0,'Student input data'!V40/'Simulation input'!C$233)</f>
        <v>0</v>
      </c>
      <c r="AE40" s="315">
        <f t="shared" si="1"/>
        <v>0</v>
      </c>
      <c r="AF40" s="315">
        <f t="shared" si="2"/>
        <v>0</v>
      </c>
      <c r="AG40" s="317"/>
      <c r="AH40" s="315">
        <f>'Student input data'!C40/'Simulation input'!C$198</f>
        <v>0</v>
      </c>
      <c r="AI40" s="315">
        <f>IF('Simulation input'!C$35=0,0,'Student input data'!D40/'Simulation input'!C$35)+IF('Simulation input'!C$36=0,0,'Student input data'!E40/'Simulation input'!C$36)+IF('Simulation input'!C$37=0,0,'Student input data'!F40/'Simulation input'!C$37)+IF('Simulation input'!C$38=0,0,'Student input data'!G40/'Simulation input'!C$38)+IF('Simulation input'!C$39=0,0,'Student input data'!H40/'Simulation input'!C$39)+IF('Simulation input'!C$40=0,0,'Student input data'!I40/'Simulation input'!C$40)+IF('Simulation input'!C$41=0,0,'Student input data'!J40/'Simulation input'!C$41)+IF('Simulation input'!C$42=0,0,'Student input data'!K40/'Simulation input'!C$42)+IF('Simulation input'!C$43=0,0,'Student input data'!L40/'Simulation input'!C$43)+IF('Simulation input'!C$44=0,0,'Student input data'!M40/'Simulation input'!C$44)+IF('Simulation input'!C$45=0,0,'Student input data'!N40/'Simulation input'!C$45)+IF('Simulation input'!C$46=0,0,'Student input data'!O40/'Simulation input'!C$46)+IF('Simulation input'!C$47=0,0,'Student input data'!P40/'Simulation input'!C$47)+IF('Simulation input'!C$48=0,0,'Student input data'!Q40/'Simulation input'!C$47)</f>
        <v>0</v>
      </c>
      <c r="AJ40" s="315">
        <f>('Student input data'!C40/450)*'Simulation input'!C$248</f>
        <v>0</v>
      </c>
      <c r="AK40" s="315">
        <f>'Simulation input'!$C$212/'Simulation input'!$C$10*'Student input data'!C40</f>
        <v>0</v>
      </c>
      <c r="AL40" s="315">
        <f>IF('Student input data'!C40=0,0,IF('Student input data'!C40&lt;'Simulation input'!$C$10,0,('Student input data'!C40-'Simulation input'!$C$10)/'Simulation input'!$C$10)*'Simulation input'!C$219)</f>
        <v>0</v>
      </c>
      <c r="AM40" s="315"/>
      <c r="AN40" s="315">
        <f>IF(C40=0,0,'Simulation input'!C$255)</f>
        <v>0</v>
      </c>
      <c r="AO40" s="315">
        <f>IF(C40=0,0,IF('Student input data'!C40&lt;'Simulation input'!$C$10,0,(('Student input data'!C40-'Simulation input'!$C$10)/'Simulation input'!$C$10)*'Simulation input'!$C$262))</f>
        <v>0</v>
      </c>
      <c r="AP40" s="315">
        <f>('Student input data'!C40/450)*'Simulation input'!C$269</f>
        <v>0</v>
      </c>
      <c r="AQ40" s="131"/>
      <c r="AR40" s="132">
        <f>'Simulation input'!C$279*'Student input data'!C40</f>
        <v>0</v>
      </c>
      <c r="AS40" s="132">
        <f>'Simulation input'!C$280*'Student input data'!C40</f>
        <v>0</v>
      </c>
      <c r="AT40" s="132">
        <f>'Simulation input'!C$281*'Student input data'!C40</f>
        <v>0</v>
      </c>
      <c r="AU40" s="132">
        <f>'Simulation input'!C$282*'Student input data'!C40</f>
        <v>0</v>
      </c>
      <c r="AV40" s="132">
        <f>'Simulation input'!C$283*'Student input data'!C40</f>
        <v>0</v>
      </c>
      <c r="AW40" s="132">
        <f t="shared" si="4"/>
        <v>0</v>
      </c>
      <c r="AX40" s="132">
        <f>IF('Student input data'!C40=0,0,AW40/'Student input data'!C40)</f>
        <v>0</v>
      </c>
    </row>
    <row r="41" spans="1:50" x14ac:dyDescent="0.2">
      <c r="A41" s="72" t="str">
        <f>'Student input data'!A41</f>
        <v/>
      </c>
      <c r="B41" s="338" t="str">
        <f>IF('Student input data'!B41="","-",'Student input data'!B41)</f>
        <v>-</v>
      </c>
      <c r="C41" s="312">
        <f t="shared" si="0"/>
        <v>0</v>
      </c>
      <c r="D41" s="313">
        <f>'Student input data'!D41/'Simulation input'!C$17</f>
        <v>0</v>
      </c>
      <c r="E41" s="313">
        <f>IF('Simulation input'!C$52="y",'Student input data'!E41/'Simulation input'!C$18,('Student input data'!E41/2)/'Simulation input'!C$18)</f>
        <v>0</v>
      </c>
      <c r="F41" s="313">
        <f>'Student input data'!F41/'Simulation input'!C$19</f>
        <v>0</v>
      </c>
      <c r="G41" s="313">
        <f>'Student input data'!G41/'Simulation input'!C$20</f>
        <v>0</v>
      </c>
      <c r="H41" s="313">
        <f>'Student input data'!H41/'Simulation input'!C$21</f>
        <v>0</v>
      </c>
      <c r="I41" s="313">
        <f>'Student input data'!I41/'Simulation input'!C$22</f>
        <v>0</v>
      </c>
      <c r="J41" s="313">
        <f>'Student input data'!J41/'Simulation input'!C$23</f>
        <v>0</v>
      </c>
      <c r="K41" s="313">
        <f>'Student input data'!K41/'Simulation input'!C$24</f>
        <v>0</v>
      </c>
      <c r="L41" s="313">
        <f>'Student input data'!L41/'Simulation input'!$C$25</f>
        <v>0</v>
      </c>
      <c r="M41" s="313">
        <f>'Student input data'!M41/'Simulation input'!$C$26</f>
        <v>0</v>
      </c>
      <c r="N41" s="313">
        <f>'Student input data'!N41/'Simulation input'!$C$27</f>
        <v>0</v>
      </c>
      <c r="O41" s="313">
        <f>'Student input data'!O41/'Simulation input'!$C$28</f>
        <v>0</v>
      </c>
      <c r="P41" s="313">
        <f>'Student input data'!P41/'Simulation input'!$C$29</f>
        <v>0</v>
      </c>
      <c r="Q41" s="313">
        <f>'Student input data'!Q41/'Simulation input'!$C$30</f>
        <v>0</v>
      </c>
      <c r="R41" s="314">
        <f>(SUM(D41:J41)*'Simulation input'!$C$65)+(SUM(K41:M41)*'Simulation input'!$C$66)+(SUM(N41:Q41)*'Simulation input'!$C$67)</f>
        <v>0</v>
      </c>
      <c r="S41" s="314">
        <f t="shared" si="6"/>
        <v>0</v>
      </c>
      <c r="T41" s="313"/>
      <c r="U41" s="316">
        <f>IF('Student input data'!C41=0,0,       IF('Student input data'!C41&lt;'Simulation input'!$C$86,'Simulation input'!$C$79/'Simulation input'!$C$86*'Student input data'!C41,          IF('Student input data'!C41&lt;'Simulation input'!$C$72,'Simulation input'!$C$79,     'Student input data'!C41/'Simulation input'!$C$72)))</f>
        <v>0</v>
      </c>
      <c r="V41" s="317">
        <f>('Student input data'!C41/'Simulation input'!$C$107)+('Student input data'!V41/'Simulation input'!$C$93)</f>
        <v>0</v>
      </c>
      <c r="W41" s="315">
        <f>'Student input data'!R41/'Simulation input'!C$114</f>
        <v>0</v>
      </c>
      <c r="X41" s="315">
        <f>IF('Simulation input'!$C$121="y",'Student input data'!V41*0.5/'Simulation input'!$C$128,0)</f>
        <v>0</v>
      </c>
      <c r="Y41" s="315">
        <f>IF('Simulation input'!$C$148="y",'Student input data'!V41*0.5/'Simulation input'!C$155,0)</f>
        <v>0</v>
      </c>
      <c r="Z41" s="315">
        <f>'Student input data'!C41/'Simulation input'!C$190</f>
        <v>0</v>
      </c>
      <c r="AA41" s="315">
        <f>IF(C41=0,0,'Simulation input'!C$205)</f>
        <v>0</v>
      </c>
      <c r="AB41" s="315">
        <f>IF(C41=0,0,'Student input data'!C41/'Simulation input'!$C$226)</f>
        <v>0</v>
      </c>
      <c r="AC41" s="315">
        <f>IF('Student input data'!C41=0,0,('Student input data'!C41/'Simulation input'!C$241))</f>
        <v>0</v>
      </c>
      <c r="AD41" s="315">
        <f>IF('Student input data'!C41=0,0,'Student input data'!V41/'Simulation input'!C$233)</f>
        <v>0</v>
      </c>
      <c r="AE41" s="315">
        <f t="shared" si="1"/>
        <v>0</v>
      </c>
      <c r="AF41" s="315">
        <f t="shared" si="2"/>
        <v>0</v>
      </c>
      <c r="AG41" s="317"/>
      <c r="AH41" s="315">
        <f>'Student input data'!C41/'Simulation input'!C$198</f>
        <v>0</v>
      </c>
      <c r="AI41" s="315">
        <f>IF('Simulation input'!C$35=0,0,'Student input data'!D41/'Simulation input'!C$35)+IF('Simulation input'!C$36=0,0,'Student input data'!E41/'Simulation input'!C$36)+IF('Simulation input'!C$37=0,0,'Student input data'!F41/'Simulation input'!C$37)+IF('Simulation input'!C$38=0,0,'Student input data'!G41/'Simulation input'!C$38)+IF('Simulation input'!C$39=0,0,'Student input data'!H41/'Simulation input'!C$39)+IF('Simulation input'!C$40=0,0,'Student input data'!I41/'Simulation input'!C$40)+IF('Simulation input'!C$41=0,0,'Student input data'!J41/'Simulation input'!C$41)+IF('Simulation input'!C$42=0,0,'Student input data'!K41/'Simulation input'!C$42)+IF('Simulation input'!C$43=0,0,'Student input data'!L41/'Simulation input'!C$43)+IF('Simulation input'!C$44=0,0,'Student input data'!M41/'Simulation input'!C$44)+IF('Simulation input'!C$45=0,0,'Student input data'!N41/'Simulation input'!C$45)+IF('Simulation input'!C$46=0,0,'Student input data'!O41/'Simulation input'!C$46)+IF('Simulation input'!C$47=0,0,'Student input data'!P41/'Simulation input'!C$47)+IF('Simulation input'!C$48=0,0,'Student input data'!Q41/'Simulation input'!C$47)</f>
        <v>0</v>
      </c>
      <c r="AJ41" s="315">
        <f>('Student input data'!C41/450)*'Simulation input'!C$248</f>
        <v>0</v>
      </c>
      <c r="AK41" s="315">
        <f>'Simulation input'!$C$212/'Simulation input'!$C$10*'Student input data'!C41</f>
        <v>0</v>
      </c>
      <c r="AL41" s="315">
        <f>IF('Student input data'!C41=0,0,IF('Student input data'!C41&lt;'Simulation input'!$C$10,0,('Student input data'!C41-'Simulation input'!$C$10)/'Simulation input'!$C$10)*'Simulation input'!C$219)</f>
        <v>0</v>
      </c>
      <c r="AM41" s="315"/>
      <c r="AN41" s="315">
        <f>IF(C41=0,0,'Simulation input'!C$255)</f>
        <v>0</v>
      </c>
      <c r="AO41" s="315">
        <f>IF(C41=0,0,IF('Student input data'!C41&lt;'Simulation input'!$C$10,0,(('Student input data'!C41-'Simulation input'!$C$10)/'Simulation input'!$C$10)*'Simulation input'!$C$262))</f>
        <v>0</v>
      </c>
      <c r="AP41" s="315">
        <f>('Student input data'!C41/450)*'Simulation input'!C$269</f>
        <v>0</v>
      </c>
      <c r="AQ41" s="131"/>
      <c r="AR41" s="132">
        <f>'Simulation input'!C$279*'Student input data'!C41</f>
        <v>0</v>
      </c>
      <c r="AS41" s="132">
        <f>'Simulation input'!C$280*'Student input data'!C41</f>
        <v>0</v>
      </c>
      <c r="AT41" s="132">
        <f>'Simulation input'!C$281*'Student input data'!C41</f>
        <v>0</v>
      </c>
      <c r="AU41" s="132">
        <f>'Simulation input'!C$282*'Student input data'!C41</f>
        <v>0</v>
      </c>
      <c r="AV41" s="132">
        <f>'Simulation input'!C$283*'Student input data'!C41</f>
        <v>0</v>
      </c>
      <c r="AW41" s="132">
        <f t="shared" si="4"/>
        <v>0</v>
      </c>
      <c r="AX41" s="132">
        <f>IF('Student input data'!C41=0,0,AW41/'Student input data'!C41)</f>
        <v>0</v>
      </c>
    </row>
    <row r="42" spans="1:50" ht="15" customHeight="1" x14ac:dyDescent="0.2">
      <c r="A42" s="72" t="str">
        <f>'Student input data'!A42</f>
        <v/>
      </c>
      <c r="B42" s="338" t="str">
        <f>IF('Student input data'!B42="","-",'Student input data'!B42)</f>
        <v>-</v>
      </c>
      <c r="C42" s="312">
        <f t="shared" si="0"/>
        <v>0</v>
      </c>
      <c r="D42" s="313">
        <f>'Student input data'!D42/'Simulation input'!C$17</f>
        <v>0</v>
      </c>
      <c r="E42" s="313">
        <f>IF('Simulation input'!C$52="y",'Student input data'!E42/'Simulation input'!C$18,('Student input data'!E42/2)/'Simulation input'!C$18)</f>
        <v>0</v>
      </c>
      <c r="F42" s="313">
        <f>'Student input data'!F42/'Simulation input'!C$19</f>
        <v>0</v>
      </c>
      <c r="G42" s="313">
        <f>'Student input data'!G42/'Simulation input'!C$20</f>
        <v>0</v>
      </c>
      <c r="H42" s="313">
        <f>'Student input data'!H42/'Simulation input'!C$21</f>
        <v>0</v>
      </c>
      <c r="I42" s="313">
        <f>'Student input data'!I42/'Simulation input'!C$22</f>
        <v>0</v>
      </c>
      <c r="J42" s="313">
        <f>'Student input data'!J42/'Simulation input'!C$23</f>
        <v>0</v>
      </c>
      <c r="K42" s="313">
        <f>'Student input data'!K42/'Simulation input'!C$24</f>
        <v>0</v>
      </c>
      <c r="L42" s="313">
        <f>'Student input data'!L42/'Simulation input'!$C$25</f>
        <v>0</v>
      </c>
      <c r="M42" s="313">
        <f>'Student input data'!M42/'Simulation input'!$C$26</f>
        <v>0</v>
      </c>
      <c r="N42" s="313">
        <f>'Student input data'!N42/'Simulation input'!$C$27</f>
        <v>0</v>
      </c>
      <c r="O42" s="313">
        <f>'Student input data'!O42/'Simulation input'!$C$28</f>
        <v>0</v>
      </c>
      <c r="P42" s="313">
        <f>'Student input data'!P42/'Simulation input'!$C$29</f>
        <v>0</v>
      </c>
      <c r="Q42" s="313">
        <f>'Student input data'!Q42/'Simulation input'!$C$30</f>
        <v>0</v>
      </c>
      <c r="R42" s="314">
        <f>(SUM(D42:J42)*'Simulation input'!$C$65)+(SUM(K42:M42)*'Simulation input'!$C$66)+(SUM(N42:Q42)*'Simulation input'!$C$67)</f>
        <v>0</v>
      </c>
      <c r="S42" s="314">
        <f t="shared" si="6"/>
        <v>0</v>
      </c>
      <c r="T42" s="313"/>
      <c r="U42" s="316">
        <f>IF('Student input data'!C42=0,0,       IF('Student input data'!C42&lt;'Simulation input'!$C$86,'Simulation input'!$C$79/'Simulation input'!$C$86*'Student input data'!C42,          IF('Student input data'!C42&lt;'Simulation input'!$C$72,'Simulation input'!$C$79,     'Student input data'!C42/'Simulation input'!$C$72)))</f>
        <v>0</v>
      </c>
      <c r="V42" s="317">
        <f>('Student input data'!C42/'Simulation input'!$C$107)+('Student input data'!V42/'Simulation input'!$C$93)</f>
        <v>0</v>
      </c>
      <c r="W42" s="315">
        <f>'Student input data'!R42/'Simulation input'!C$114</f>
        <v>0</v>
      </c>
      <c r="X42" s="315">
        <f>IF('Simulation input'!$C$121="y",'Student input data'!V42*0.5/'Simulation input'!$C$128,0)</f>
        <v>0</v>
      </c>
      <c r="Y42" s="315">
        <f>IF('Simulation input'!$C$148="y",'Student input data'!V42*0.5/'Simulation input'!C$155,0)</f>
        <v>0</v>
      </c>
      <c r="Z42" s="315">
        <f>'Student input data'!C42/'Simulation input'!C$190</f>
        <v>0</v>
      </c>
      <c r="AA42" s="315">
        <f>IF(C42=0,0,'Simulation input'!C$205)</f>
        <v>0</v>
      </c>
      <c r="AB42" s="315">
        <f>IF(C42=0,0,'Student input data'!C42/'Simulation input'!$C$226)</f>
        <v>0</v>
      </c>
      <c r="AC42" s="315">
        <f>IF('Student input data'!C42=0,0,('Student input data'!C42/'Simulation input'!C$241))</f>
        <v>0</v>
      </c>
      <c r="AD42" s="315">
        <f>IF('Student input data'!C42=0,0,'Student input data'!V42/'Simulation input'!C$233)</f>
        <v>0</v>
      </c>
      <c r="AE42" s="315">
        <f t="shared" si="1"/>
        <v>0</v>
      </c>
      <c r="AF42" s="315">
        <f t="shared" si="2"/>
        <v>0</v>
      </c>
      <c r="AG42" s="317"/>
      <c r="AH42" s="315">
        <f>'Student input data'!C42/'Simulation input'!C$198</f>
        <v>0</v>
      </c>
      <c r="AI42" s="315">
        <f>IF('Simulation input'!C$35=0,0,'Student input data'!D42/'Simulation input'!C$35)+IF('Simulation input'!C$36=0,0,'Student input data'!E42/'Simulation input'!C$36)+IF('Simulation input'!C$37=0,0,'Student input data'!F42/'Simulation input'!C$37)+IF('Simulation input'!C$38=0,0,'Student input data'!G42/'Simulation input'!C$38)+IF('Simulation input'!C$39=0,0,'Student input data'!H42/'Simulation input'!C$39)+IF('Simulation input'!C$40=0,0,'Student input data'!I42/'Simulation input'!C$40)+IF('Simulation input'!C$41=0,0,'Student input data'!J42/'Simulation input'!C$41)+IF('Simulation input'!C$42=0,0,'Student input data'!K42/'Simulation input'!C$42)+IF('Simulation input'!C$43=0,0,'Student input data'!L42/'Simulation input'!C$43)+IF('Simulation input'!C$44=0,0,'Student input data'!M42/'Simulation input'!C$44)+IF('Simulation input'!C$45=0,0,'Student input data'!N42/'Simulation input'!C$45)+IF('Simulation input'!C$46=0,0,'Student input data'!O42/'Simulation input'!C$46)+IF('Simulation input'!C$47=0,0,'Student input data'!P42/'Simulation input'!C$47)+IF('Simulation input'!C$48=0,0,'Student input data'!Q42/'Simulation input'!C$47)</f>
        <v>0</v>
      </c>
      <c r="AJ42" s="315">
        <f>('Student input data'!C42/450)*'Simulation input'!C$248</f>
        <v>0</v>
      </c>
      <c r="AK42" s="315">
        <f>'Simulation input'!$C$212/'Simulation input'!$C$10*'Student input data'!C42</f>
        <v>0</v>
      </c>
      <c r="AL42" s="315">
        <f>IF('Student input data'!C42=0,0,IF('Student input data'!C42&lt;'Simulation input'!$C$10,0,('Student input data'!C42-'Simulation input'!$C$10)/'Simulation input'!$C$10)*'Simulation input'!C$219)</f>
        <v>0</v>
      </c>
      <c r="AM42" s="315"/>
      <c r="AN42" s="315">
        <f>IF(C42=0,0,'Simulation input'!C$255)</f>
        <v>0</v>
      </c>
      <c r="AO42" s="315">
        <f>IF(C42=0,0,IF('Student input data'!C42&lt;'Simulation input'!$C$10,0,(('Student input data'!C42-'Simulation input'!$C$10)/'Simulation input'!$C$10)*'Simulation input'!$C$262))</f>
        <v>0</v>
      </c>
      <c r="AP42" s="315">
        <f>('Student input data'!C42/450)*'Simulation input'!C$269</f>
        <v>0</v>
      </c>
      <c r="AQ42" s="131"/>
      <c r="AR42" s="132">
        <f>'Simulation input'!C$279*'Student input data'!C42</f>
        <v>0</v>
      </c>
      <c r="AS42" s="132">
        <f>'Simulation input'!C$280*'Student input data'!C42</f>
        <v>0</v>
      </c>
      <c r="AT42" s="132">
        <f>'Simulation input'!C$281*'Student input data'!C42</f>
        <v>0</v>
      </c>
      <c r="AU42" s="132">
        <f>'Simulation input'!C$282*'Student input data'!C42</f>
        <v>0</v>
      </c>
      <c r="AV42" s="132">
        <f>'Simulation input'!C$283*'Student input data'!C42</f>
        <v>0</v>
      </c>
      <c r="AW42" s="132">
        <f t="shared" si="4"/>
        <v>0</v>
      </c>
      <c r="AX42" s="132">
        <f>IF('Student input data'!C42=0,0,AW42/'Student input data'!C42)</f>
        <v>0</v>
      </c>
    </row>
    <row r="43" spans="1:50" x14ac:dyDescent="0.2">
      <c r="A43" s="72" t="str">
        <f>'Student input data'!A43</f>
        <v/>
      </c>
      <c r="B43" s="338" t="str">
        <f>IF('Student input data'!B43="","-",'Student input data'!B43)</f>
        <v>-</v>
      </c>
      <c r="C43" s="312">
        <f t="shared" si="0"/>
        <v>0</v>
      </c>
      <c r="D43" s="313">
        <f>'Student input data'!D43/'Simulation input'!C$17</f>
        <v>0</v>
      </c>
      <c r="E43" s="313">
        <f>IF('Simulation input'!C$52="y",'Student input data'!E43/'Simulation input'!C$18,('Student input data'!E43/2)/'Simulation input'!C$18)</f>
        <v>0</v>
      </c>
      <c r="F43" s="313">
        <f>'Student input data'!F43/'Simulation input'!C$19</f>
        <v>0</v>
      </c>
      <c r="G43" s="313">
        <f>'Student input data'!G43/'Simulation input'!C$20</f>
        <v>0</v>
      </c>
      <c r="H43" s="313">
        <f>'Student input data'!H43/'Simulation input'!C$21</f>
        <v>0</v>
      </c>
      <c r="I43" s="313">
        <f>'Student input data'!I43/'Simulation input'!C$22</f>
        <v>0</v>
      </c>
      <c r="J43" s="313">
        <f>'Student input data'!J43/'Simulation input'!C$23</f>
        <v>0</v>
      </c>
      <c r="K43" s="313">
        <f>'Student input data'!K43/'Simulation input'!C$24</f>
        <v>0</v>
      </c>
      <c r="L43" s="313">
        <f>'Student input data'!L43/'Simulation input'!$C$25</f>
        <v>0</v>
      </c>
      <c r="M43" s="313">
        <f>'Student input data'!M43/'Simulation input'!$C$26</f>
        <v>0</v>
      </c>
      <c r="N43" s="313">
        <f>'Student input data'!N43/'Simulation input'!$C$27</f>
        <v>0</v>
      </c>
      <c r="O43" s="313">
        <f>'Student input data'!O43/'Simulation input'!$C$28</f>
        <v>0</v>
      </c>
      <c r="P43" s="313">
        <f>'Student input data'!P43/'Simulation input'!$C$29</f>
        <v>0</v>
      </c>
      <c r="Q43" s="313">
        <f>'Student input data'!Q43/'Simulation input'!$C$30</f>
        <v>0</v>
      </c>
      <c r="R43" s="314">
        <f>(SUM(D43:J43)*'Simulation input'!$C$65)+(SUM(K43:M43)*'Simulation input'!$C$66)+(SUM(N43:Q43)*'Simulation input'!$C$67)</f>
        <v>0</v>
      </c>
      <c r="S43" s="314">
        <f t="shared" si="6"/>
        <v>0</v>
      </c>
      <c r="T43" s="313"/>
      <c r="U43" s="316">
        <f>IF('Student input data'!C43=0,0,       IF('Student input data'!C43&lt;'Simulation input'!$C$86,'Simulation input'!$C$79/'Simulation input'!$C$86*'Student input data'!C43,          IF('Student input data'!C43&lt;'Simulation input'!$C$72,'Simulation input'!$C$79,     'Student input data'!C43/'Simulation input'!$C$72)))</f>
        <v>0</v>
      </c>
      <c r="V43" s="317">
        <f>('Student input data'!C43/'Simulation input'!$C$107)+('Student input data'!V43/'Simulation input'!$C$93)</f>
        <v>0</v>
      </c>
      <c r="W43" s="315">
        <f>'Student input data'!R43/'Simulation input'!C$114</f>
        <v>0</v>
      </c>
      <c r="X43" s="315">
        <f>IF('Simulation input'!$C$121="y",'Student input data'!V43*0.5/'Simulation input'!$C$128,0)</f>
        <v>0</v>
      </c>
      <c r="Y43" s="315">
        <f>IF('Simulation input'!$C$148="y",'Student input data'!V43*0.5/'Simulation input'!C$155,0)</f>
        <v>0</v>
      </c>
      <c r="Z43" s="315">
        <f>'Student input data'!C43/'Simulation input'!C$190</f>
        <v>0</v>
      </c>
      <c r="AA43" s="315">
        <f>IF(C43=0,0,'Simulation input'!C$205)</f>
        <v>0</v>
      </c>
      <c r="AB43" s="315">
        <f>IF(C43=0,0,'Student input data'!C43/'Simulation input'!$C$226)</f>
        <v>0</v>
      </c>
      <c r="AC43" s="315">
        <f>IF('Student input data'!C43=0,0,('Student input data'!C43/'Simulation input'!C$241))</f>
        <v>0</v>
      </c>
      <c r="AD43" s="315">
        <f>IF('Student input data'!C43=0,0,'Student input data'!V43/'Simulation input'!C$233)</f>
        <v>0</v>
      </c>
      <c r="AE43" s="315">
        <f t="shared" si="1"/>
        <v>0</v>
      </c>
      <c r="AF43" s="315">
        <f t="shared" si="2"/>
        <v>0</v>
      </c>
      <c r="AG43" s="317"/>
      <c r="AH43" s="315">
        <f>'Student input data'!C43/'Simulation input'!C$198</f>
        <v>0</v>
      </c>
      <c r="AI43" s="315">
        <f>IF('Simulation input'!C$35=0,0,'Student input data'!D43/'Simulation input'!C$35)+IF('Simulation input'!C$36=0,0,'Student input data'!E43/'Simulation input'!C$36)+IF('Simulation input'!C$37=0,0,'Student input data'!F43/'Simulation input'!C$37)+IF('Simulation input'!C$38=0,0,'Student input data'!G43/'Simulation input'!C$38)+IF('Simulation input'!C$39=0,0,'Student input data'!H43/'Simulation input'!C$39)+IF('Simulation input'!C$40=0,0,'Student input data'!I43/'Simulation input'!C$40)+IF('Simulation input'!C$41=0,0,'Student input data'!J43/'Simulation input'!C$41)+IF('Simulation input'!C$42=0,0,'Student input data'!K43/'Simulation input'!C$42)+IF('Simulation input'!C$43=0,0,'Student input data'!L43/'Simulation input'!C$43)+IF('Simulation input'!C$44=0,0,'Student input data'!M43/'Simulation input'!C$44)+IF('Simulation input'!C$45=0,0,'Student input data'!N43/'Simulation input'!C$45)+IF('Simulation input'!C$46=0,0,'Student input data'!O43/'Simulation input'!C$46)+IF('Simulation input'!C$47=0,0,'Student input data'!P43/'Simulation input'!C$47)+IF('Simulation input'!C$48=0,0,'Student input data'!Q43/'Simulation input'!C$47)</f>
        <v>0</v>
      </c>
      <c r="AJ43" s="315">
        <f>('Student input data'!C43/450)*'Simulation input'!C$248</f>
        <v>0</v>
      </c>
      <c r="AK43" s="315">
        <f>'Simulation input'!$C$212/'Simulation input'!$C$10*'Student input data'!C43</f>
        <v>0</v>
      </c>
      <c r="AL43" s="315">
        <f>IF('Student input data'!C43=0,0,IF('Student input data'!C43&lt;'Simulation input'!$C$10,0,('Student input data'!C43-'Simulation input'!$C$10)/'Simulation input'!$C$10)*'Simulation input'!C$219)</f>
        <v>0</v>
      </c>
      <c r="AM43" s="315"/>
      <c r="AN43" s="315">
        <f>IF(C43=0,0,'Simulation input'!C$255)</f>
        <v>0</v>
      </c>
      <c r="AO43" s="315">
        <f>IF(C43=0,0,IF('Student input data'!C43&lt;'Simulation input'!$C$10,0,(('Student input data'!C43-'Simulation input'!$C$10)/'Simulation input'!$C$10)*'Simulation input'!$C$262))</f>
        <v>0</v>
      </c>
      <c r="AP43" s="315">
        <f>('Student input data'!C43/450)*'Simulation input'!C$269</f>
        <v>0</v>
      </c>
      <c r="AQ43" s="131"/>
      <c r="AR43" s="132">
        <f>'Simulation input'!C$279*'Student input data'!C43</f>
        <v>0</v>
      </c>
      <c r="AS43" s="132">
        <f>'Simulation input'!C$280*'Student input data'!C43</f>
        <v>0</v>
      </c>
      <c r="AT43" s="132">
        <f>'Simulation input'!C$281*'Student input data'!C43</f>
        <v>0</v>
      </c>
      <c r="AU43" s="132">
        <f>'Simulation input'!C$282*'Student input data'!C43</f>
        <v>0</v>
      </c>
      <c r="AV43" s="132">
        <f>'Simulation input'!C$283*'Student input data'!C43</f>
        <v>0</v>
      </c>
      <c r="AW43" s="132">
        <f t="shared" si="4"/>
        <v>0</v>
      </c>
      <c r="AX43" s="132">
        <f>IF('Student input data'!C43=0,0,AW43/'Student input data'!C43)</f>
        <v>0</v>
      </c>
    </row>
    <row r="44" spans="1:50" x14ac:dyDescent="0.2">
      <c r="A44" s="72" t="str">
        <f>'Student input data'!A44</f>
        <v/>
      </c>
      <c r="B44" s="338" t="str">
        <f>IF('Student input data'!B44="","-",'Student input data'!B44)</f>
        <v>-</v>
      </c>
      <c r="C44" s="312">
        <f t="shared" si="0"/>
        <v>0</v>
      </c>
      <c r="D44" s="313">
        <f>'Student input data'!D44/'Simulation input'!C$17</f>
        <v>0</v>
      </c>
      <c r="E44" s="313">
        <f>IF('Simulation input'!C$52="y",'Student input data'!E44/'Simulation input'!C$18,('Student input data'!E44/2)/'Simulation input'!C$18)</f>
        <v>0</v>
      </c>
      <c r="F44" s="313">
        <f>'Student input data'!F44/'Simulation input'!C$19</f>
        <v>0</v>
      </c>
      <c r="G44" s="313">
        <f>'Student input data'!G44/'Simulation input'!C$20</f>
        <v>0</v>
      </c>
      <c r="H44" s="313">
        <f>'Student input data'!H44/'Simulation input'!C$21</f>
        <v>0</v>
      </c>
      <c r="I44" s="313">
        <f>'Student input data'!I44/'Simulation input'!C$22</f>
        <v>0</v>
      </c>
      <c r="J44" s="313">
        <f>'Student input data'!J44/'Simulation input'!C$23</f>
        <v>0</v>
      </c>
      <c r="K44" s="313">
        <f>'Student input data'!K44/'Simulation input'!C$24</f>
        <v>0</v>
      </c>
      <c r="L44" s="313">
        <f>'Student input data'!L44/'Simulation input'!$C$25</f>
        <v>0</v>
      </c>
      <c r="M44" s="313">
        <f>'Student input data'!M44/'Simulation input'!$C$26</f>
        <v>0</v>
      </c>
      <c r="N44" s="313">
        <f>'Student input data'!N44/'Simulation input'!$C$27</f>
        <v>0</v>
      </c>
      <c r="O44" s="313">
        <f>'Student input data'!O44/'Simulation input'!$C$28</f>
        <v>0</v>
      </c>
      <c r="P44" s="313">
        <f>'Student input data'!P44/'Simulation input'!$C$29</f>
        <v>0</v>
      </c>
      <c r="Q44" s="313">
        <f>'Student input data'!Q44/'Simulation input'!$C$30</f>
        <v>0</v>
      </c>
      <c r="R44" s="314">
        <f>(SUM(D44:J44)*'Simulation input'!$C$65)+(SUM(K44:M44)*'Simulation input'!$C$66)+(SUM(N44:Q44)*'Simulation input'!$C$67)</f>
        <v>0</v>
      </c>
      <c r="S44" s="314">
        <f t="shared" si="6"/>
        <v>0</v>
      </c>
      <c r="T44" s="313"/>
      <c r="U44" s="316">
        <f>IF('Student input data'!C44=0,0,       IF('Student input data'!C44&lt;'Simulation input'!$C$86,'Simulation input'!$C$79/'Simulation input'!$C$86*'Student input data'!C44,          IF('Student input data'!C44&lt;'Simulation input'!$C$72,'Simulation input'!$C$79,     'Student input data'!C44/'Simulation input'!$C$72)))</f>
        <v>0</v>
      </c>
      <c r="V44" s="317">
        <f>('Student input data'!C44/'Simulation input'!$C$107)+('Student input data'!V44/'Simulation input'!$C$93)</f>
        <v>0</v>
      </c>
      <c r="W44" s="315">
        <f>'Student input data'!R44/'Simulation input'!C$114</f>
        <v>0</v>
      </c>
      <c r="X44" s="315">
        <f>IF('Simulation input'!$C$121="y",'Student input data'!V44*0.5/'Simulation input'!$C$128,0)</f>
        <v>0</v>
      </c>
      <c r="Y44" s="315">
        <f>IF('Simulation input'!$C$148="y",'Student input data'!V44*0.5/'Simulation input'!C$155,0)</f>
        <v>0</v>
      </c>
      <c r="Z44" s="315">
        <f>'Student input data'!C44/'Simulation input'!C$190</f>
        <v>0</v>
      </c>
      <c r="AA44" s="315">
        <f>IF(C44=0,0,'Simulation input'!C$205)</f>
        <v>0</v>
      </c>
      <c r="AB44" s="315">
        <f>IF(C44=0,0,'Student input data'!C44/'Simulation input'!$C$226)</f>
        <v>0</v>
      </c>
      <c r="AC44" s="315">
        <f>IF('Student input data'!C44=0,0,('Student input data'!C44/'Simulation input'!C$241))</f>
        <v>0</v>
      </c>
      <c r="AD44" s="315">
        <f>IF('Student input data'!C44=0,0,'Student input data'!V44/'Simulation input'!C$233)</f>
        <v>0</v>
      </c>
      <c r="AE44" s="315">
        <f t="shared" si="1"/>
        <v>0</v>
      </c>
      <c r="AF44" s="315">
        <f t="shared" si="2"/>
        <v>0</v>
      </c>
      <c r="AG44" s="317"/>
      <c r="AH44" s="315">
        <f>'Student input data'!C44/'Simulation input'!C$198</f>
        <v>0</v>
      </c>
      <c r="AI44" s="315">
        <f>IF('Simulation input'!C$35=0,0,'Student input data'!D44/'Simulation input'!C$35)+IF('Simulation input'!C$36=0,0,'Student input data'!E44/'Simulation input'!C$36)+IF('Simulation input'!C$37=0,0,'Student input data'!F44/'Simulation input'!C$37)+IF('Simulation input'!C$38=0,0,'Student input data'!G44/'Simulation input'!C$38)+IF('Simulation input'!C$39=0,0,'Student input data'!H44/'Simulation input'!C$39)+IF('Simulation input'!C$40=0,0,'Student input data'!I44/'Simulation input'!C$40)+IF('Simulation input'!C$41=0,0,'Student input data'!J44/'Simulation input'!C$41)+IF('Simulation input'!C$42=0,0,'Student input data'!K44/'Simulation input'!C$42)+IF('Simulation input'!C$43=0,0,'Student input data'!L44/'Simulation input'!C$43)+IF('Simulation input'!C$44=0,0,'Student input data'!M44/'Simulation input'!C$44)+IF('Simulation input'!C$45=0,0,'Student input data'!N44/'Simulation input'!C$45)+IF('Simulation input'!C$46=0,0,'Student input data'!O44/'Simulation input'!C$46)+IF('Simulation input'!C$47=0,0,'Student input data'!P44/'Simulation input'!C$47)+IF('Simulation input'!C$48=0,0,'Student input data'!Q44/'Simulation input'!C$47)</f>
        <v>0</v>
      </c>
      <c r="AJ44" s="315">
        <f>('Student input data'!C44/450)*'Simulation input'!C$248</f>
        <v>0</v>
      </c>
      <c r="AK44" s="315">
        <f>'Simulation input'!$C$212/'Simulation input'!$C$10*'Student input data'!C44</f>
        <v>0</v>
      </c>
      <c r="AL44" s="315">
        <f>IF('Student input data'!C44=0,0,IF('Student input data'!C44&lt;'Simulation input'!$C$10,0,('Student input data'!C44-'Simulation input'!$C$10)/'Simulation input'!$C$10)*'Simulation input'!C$219)</f>
        <v>0</v>
      </c>
      <c r="AM44" s="315"/>
      <c r="AN44" s="315">
        <f>IF(C44=0,0,'Simulation input'!C$255)</f>
        <v>0</v>
      </c>
      <c r="AO44" s="315">
        <f>IF(C44=0,0,IF('Student input data'!C44&lt;'Simulation input'!$C$10,0,(('Student input data'!C44-'Simulation input'!$C$10)/'Simulation input'!$C$10)*'Simulation input'!$C$262))</f>
        <v>0</v>
      </c>
      <c r="AP44" s="315">
        <f>('Student input data'!C44/450)*'Simulation input'!C$269</f>
        <v>0</v>
      </c>
      <c r="AQ44" s="131"/>
      <c r="AR44" s="132">
        <f>'Simulation input'!C$279*'Student input data'!C44</f>
        <v>0</v>
      </c>
      <c r="AS44" s="132">
        <f>'Simulation input'!C$280*'Student input data'!C44</f>
        <v>0</v>
      </c>
      <c r="AT44" s="132">
        <f>'Simulation input'!C$281*'Student input data'!C44</f>
        <v>0</v>
      </c>
      <c r="AU44" s="132">
        <f>'Simulation input'!C$282*'Student input data'!C44</f>
        <v>0</v>
      </c>
      <c r="AV44" s="132">
        <f>'Simulation input'!C$283*'Student input data'!C44</f>
        <v>0</v>
      </c>
      <c r="AW44" s="132">
        <f t="shared" si="4"/>
        <v>0</v>
      </c>
      <c r="AX44" s="132">
        <f>IF('Student input data'!C44=0,0,AW44/'Student input data'!C44)</f>
        <v>0</v>
      </c>
    </row>
    <row r="45" spans="1:50" x14ac:dyDescent="0.2">
      <c r="A45" s="72" t="str">
        <f>'Student input data'!A45</f>
        <v/>
      </c>
      <c r="B45" s="338" t="str">
        <f>IF('Student input data'!B45="","-",'Student input data'!B45)</f>
        <v>-</v>
      </c>
      <c r="C45" s="312">
        <f t="shared" si="0"/>
        <v>0</v>
      </c>
      <c r="D45" s="313">
        <f>'Student input data'!D45/'Simulation input'!C$17</f>
        <v>0</v>
      </c>
      <c r="E45" s="313">
        <f>IF('Simulation input'!C$52="y",'Student input data'!E45/'Simulation input'!C$18,('Student input data'!E45/2)/'Simulation input'!C$18)</f>
        <v>0</v>
      </c>
      <c r="F45" s="313">
        <f>'Student input data'!F45/'Simulation input'!C$19</f>
        <v>0</v>
      </c>
      <c r="G45" s="313">
        <f>'Student input data'!G45/'Simulation input'!C$20</f>
        <v>0</v>
      </c>
      <c r="H45" s="313">
        <f>'Student input data'!H45/'Simulation input'!C$21</f>
        <v>0</v>
      </c>
      <c r="I45" s="313">
        <f>'Student input data'!I45/'Simulation input'!C$22</f>
        <v>0</v>
      </c>
      <c r="J45" s="313">
        <f>'Student input data'!J45/'Simulation input'!C$23</f>
        <v>0</v>
      </c>
      <c r="K45" s="313">
        <f>'Student input data'!K45/'Simulation input'!C$24</f>
        <v>0</v>
      </c>
      <c r="L45" s="313">
        <f>'Student input data'!L45/'Simulation input'!$C$25</f>
        <v>0</v>
      </c>
      <c r="M45" s="313">
        <f>'Student input data'!M45/'Simulation input'!$C$26</f>
        <v>0</v>
      </c>
      <c r="N45" s="313">
        <f>'Student input data'!N45/'Simulation input'!$C$27</f>
        <v>0</v>
      </c>
      <c r="O45" s="313">
        <f>'Student input data'!O45/'Simulation input'!$C$28</f>
        <v>0</v>
      </c>
      <c r="P45" s="313">
        <f>'Student input data'!P45/'Simulation input'!$C$29</f>
        <v>0</v>
      </c>
      <c r="Q45" s="313">
        <f>'Student input data'!Q45/'Simulation input'!$C$30</f>
        <v>0</v>
      </c>
      <c r="R45" s="314">
        <f>(SUM(D45:J45)*'Simulation input'!$C$65)+(SUM(K45:M45)*'Simulation input'!$C$66)+(SUM(N45:Q45)*'Simulation input'!$C$67)</f>
        <v>0</v>
      </c>
      <c r="S45" s="314">
        <f t="shared" si="6"/>
        <v>0</v>
      </c>
      <c r="T45" s="313"/>
      <c r="U45" s="316">
        <f>IF('Student input data'!C45=0,0,       IF('Student input data'!C45&lt;'Simulation input'!$C$86,'Simulation input'!$C$79/'Simulation input'!$C$86*'Student input data'!C45,          IF('Student input data'!C45&lt;'Simulation input'!$C$72,'Simulation input'!$C$79,     'Student input data'!C45/'Simulation input'!$C$72)))</f>
        <v>0</v>
      </c>
      <c r="V45" s="317">
        <f>('Student input data'!C45/'Simulation input'!$C$107)+('Student input data'!V45/'Simulation input'!$C$93)</f>
        <v>0</v>
      </c>
      <c r="W45" s="315">
        <f>'Student input data'!R45/'Simulation input'!C$114</f>
        <v>0</v>
      </c>
      <c r="X45" s="315">
        <f>IF('Simulation input'!$C$121="y",'Student input data'!V45*0.5/'Simulation input'!$C$128,0)</f>
        <v>0</v>
      </c>
      <c r="Y45" s="315">
        <f>IF('Simulation input'!$C$148="y",'Student input data'!V45*0.5/'Simulation input'!C$155,0)</f>
        <v>0</v>
      </c>
      <c r="Z45" s="315">
        <f>'Student input data'!C45/'Simulation input'!C$190</f>
        <v>0</v>
      </c>
      <c r="AA45" s="315">
        <f>IF(C45=0,0,'Simulation input'!C$205)</f>
        <v>0</v>
      </c>
      <c r="AB45" s="315">
        <f>IF(C45=0,0,'Student input data'!C45/'Simulation input'!$C$226)</f>
        <v>0</v>
      </c>
      <c r="AC45" s="315">
        <f>IF('Student input data'!C45=0,0,('Student input data'!C45/'Simulation input'!C$241))</f>
        <v>0</v>
      </c>
      <c r="AD45" s="315">
        <f>IF('Student input data'!C45=0,0,'Student input data'!V45/'Simulation input'!C$233)</f>
        <v>0</v>
      </c>
      <c r="AE45" s="315">
        <f t="shared" si="1"/>
        <v>0</v>
      </c>
      <c r="AF45" s="315">
        <f t="shared" si="2"/>
        <v>0</v>
      </c>
      <c r="AG45" s="317"/>
      <c r="AH45" s="315">
        <f>'Student input data'!C45/'Simulation input'!C$198</f>
        <v>0</v>
      </c>
      <c r="AI45" s="315">
        <f>IF('Simulation input'!C$35=0,0,'Student input data'!D45/'Simulation input'!C$35)+IF('Simulation input'!C$36=0,0,'Student input data'!E45/'Simulation input'!C$36)+IF('Simulation input'!C$37=0,0,'Student input data'!F45/'Simulation input'!C$37)+IF('Simulation input'!C$38=0,0,'Student input data'!G45/'Simulation input'!C$38)+IF('Simulation input'!C$39=0,0,'Student input data'!H45/'Simulation input'!C$39)+IF('Simulation input'!C$40=0,0,'Student input data'!I45/'Simulation input'!C$40)+IF('Simulation input'!C$41=0,0,'Student input data'!J45/'Simulation input'!C$41)+IF('Simulation input'!C$42=0,0,'Student input data'!K45/'Simulation input'!C$42)+IF('Simulation input'!C$43=0,0,'Student input data'!L45/'Simulation input'!C$43)+IF('Simulation input'!C$44=0,0,'Student input data'!M45/'Simulation input'!C$44)+IF('Simulation input'!C$45=0,0,'Student input data'!N45/'Simulation input'!C$45)+IF('Simulation input'!C$46=0,0,'Student input data'!O45/'Simulation input'!C$46)+IF('Simulation input'!C$47=0,0,'Student input data'!P45/'Simulation input'!C$47)+IF('Simulation input'!C$48=0,0,'Student input data'!Q45/'Simulation input'!C$47)</f>
        <v>0</v>
      </c>
      <c r="AJ45" s="315">
        <f>('Student input data'!C45/450)*'Simulation input'!C$248</f>
        <v>0</v>
      </c>
      <c r="AK45" s="315">
        <f>'Simulation input'!$C$212/'Simulation input'!$C$10*'Student input data'!C45</f>
        <v>0</v>
      </c>
      <c r="AL45" s="315">
        <f>IF('Student input data'!C45=0,0,IF('Student input data'!C45&lt;'Simulation input'!$C$10,0,('Student input data'!C45-'Simulation input'!$C$10)/'Simulation input'!$C$10)*'Simulation input'!C$219)</f>
        <v>0</v>
      </c>
      <c r="AM45" s="315"/>
      <c r="AN45" s="315">
        <f>IF(C45=0,0,'Simulation input'!C$255)</f>
        <v>0</v>
      </c>
      <c r="AO45" s="315">
        <f>IF(C45=0,0,IF('Student input data'!C45&lt;'Simulation input'!$C$10,0,(('Student input data'!C45-'Simulation input'!$C$10)/'Simulation input'!$C$10)*'Simulation input'!$C$262))</f>
        <v>0</v>
      </c>
      <c r="AP45" s="315">
        <f>('Student input data'!C45/450)*'Simulation input'!C$269</f>
        <v>0</v>
      </c>
      <c r="AQ45" s="131"/>
      <c r="AR45" s="132">
        <f>'Simulation input'!C$279*'Student input data'!C45</f>
        <v>0</v>
      </c>
      <c r="AS45" s="132">
        <f>'Simulation input'!C$280*'Student input data'!C45</f>
        <v>0</v>
      </c>
      <c r="AT45" s="132">
        <f>'Simulation input'!C$281*'Student input data'!C45</f>
        <v>0</v>
      </c>
      <c r="AU45" s="132">
        <f>'Simulation input'!C$282*'Student input data'!C45</f>
        <v>0</v>
      </c>
      <c r="AV45" s="132">
        <f>'Simulation input'!C$283*'Student input data'!C45</f>
        <v>0</v>
      </c>
      <c r="AW45" s="132">
        <f t="shared" si="4"/>
        <v>0</v>
      </c>
      <c r="AX45" s="132">
        <f>IF('Student input data'!C45=0,0,AW45/'Student input data'!C45)</f>
        <v>0</v>
      </c>
    </row>
    <row r="46" spans="1:50" x14ac:dyDescent="0.2">
      <c r="A46" s="72" t="str">
        <f>'Student input data'!A46</f>
        <v/>
      </c>
      <c r="B46" s="338" t="str">
        <f>IF('Student input data'!B46="","-",'Student input data'!B46)</f>
        <v>-</v>
      </c>
      <c r="C46" s="312">
        <f t="shared" si="0"/>
        <v>0</v>
      </c>
      <c r="D46" s="313">
        <f>'Student input data'!D46/'Simulation input'!C$17</f>
        <v>0</v>
      </c>
      <c r="E46" s="313">
        <f>IF('Simulation input'!C$52="y",'Student input data'!E46/'Simulation input'!C$18,('Student input data'!E46/2)/'Simulation input'!C$18)</f>
        <v>0</v>
      </c>
      <c r="F46" s="313">
        <f>'Student input data'!F46/'Simulation input'!C$19</f>
        <v>0</v>
      </c>
      <c r="G46" s="313">
        <f>'Student input data'!G46/'Simulation input'!C$20</f>
        <v>0</v>
      </c>
      <c r="H46" s="313">
        <f>'Student input data'!H46/'Simulation input'!C$21</f>
        <v>0</v>
      </c>
      <c r="I46" s="313">
        <f>'Student input data'!I46/'Simulation input'!C$22</f>
        <v>0</v>
      </c>
      <c r="J46" s="313">
        <f>'Student input data'!J46/'Simulation input'!C$23</f>
        <v>0</v>
      </c>
      <c r="K46" s="313">
        <f>'Student input data'!K46/'Simulation input'!C$24</f>
        <v>0</v>
      </c>
      <c r="L46" s="313">
        <f>'Student input data'!L46/'Simulation input'!$C$25</f>
        <v>0</v>
      </c>
      <c r="M46" s="313">
        <f>'Student input data'!M46/'Simulation input'!$C$26</f>
        <v>0</v>
      </c>
      <c r="N46" s="313">
        <f>'Student input data'!N46/'Simulation input'!$C$27</f>
        <v>0</v>
      </c>
      <c r="O46" s="313">
        <f>'Student input data'!O46/'Simulation input'!$C$28</f>
        <v>0</v>
      </c>
      <c r="P46" s="313">
        <f>'Student input data'!P46/'Simulation input'!$C$29</f>
        <v>0</v>
      </c>
      <c r="Q46" s="313">
        <f>'Student input data'!Q46/'Simulation input'!$C$30</f>
        <v>0</v>
      </c>
      <c r="R46" s="314">
        <f>(SUM(D46:J46)*'Simulation input'!$C$65)+(SUM(K46:M46)*'Simulation input'!$C$66)+(SUM(N46:Q46)*'Simulation input'!$C$67)</f>
        <v>0</v>
      </c>
      <c r="S46" s="314">
        <f t="shared" si="6"/>
        <v>0</v>
      </c>
      <c r="T46" s="313"/>
      <c r="U46" s="316">
        <f>IF('Student input data'!C46=0,0,       IF('Student input data'!C46&lt;'Simulation input'!$C$86,'Simulation input'!$C$79/'Simulation input'!$C$86*'Student input data'!C46,          IF('Student input data'!C46&lt;'Simulation input'!$C$72,'Simulation input'!$C$79,     'Student input data'!C46/'Simulation input'!$C$72)))</f>
        <v>0</v>
      </c>
      <c r="V46" s="317">
        <f>('Student input data'!C46/'Simulation input'!$C$107)+('Student input data'!V46/'Simulation input'!$C$93)</f>
        <v>0</v>
      </c>
      <c r="W46" s="315">
        <f>'Student input data'!R46/'Simulation input'!C$114</f>
        <v>0</v>
      </c>
      <c r="X46" s="315">
        <f>IF('Simulation input'!$C$121="y",'Student input data'!V46*0.5/'Simulation input'!$C$128,0)</f>
        <v>0</v>
      </c>
      <c r="Y46" s="315">
        <f>IF('Simulation input'!$C$148="y",'Student input data'!V46*0.5/'Simulation input'!C$155,0)</f>
        <v>0</v>
      </c>
      <c r="Z46" s="315">
        <f>'Student input data'!C46/'Simulation input'!C$190</f>
        <v>0</v>
      </c>
      <c r="AA46" s="315">
        <f>IF(C46=0,0,'Simulation input'!C$205)</f>
        <v>0</v>
      </c>
      <c r="AB46" s="315">
        <f>IF(C46=0,0,'Student input data'!C46/'Simulation input'!$C$226)</f>
        <v>0</v>
      </c>
      <c r="AC46" s="315">
        <f>IF('Student input data'!C46=0,0,('Student input data'!C46/'Simulation input'!C$241))</f>
        <v>0</v>
      </c>
      <c r="AD46" s="315">
        <f>IF('Student input data'!C46=0,0,'Student input data'!V46/'Simulation input'!C$233)</f>
        <v>0</v>
      </c>
      <c r="AE46" s="315">
        <f t="shared" si="1"/>
        <v>0</v>
      </c>
      <c r="AF46" s="315">
        <f t="shared" si="2"/>
        <v>0</v>
      </c>
      <c r="AG46" s="317"/>
      <c r="AH46" s="315">
        <f>'Student input data'!C46/'Simulation input'!C$198</f>
        <v>0</v>
      </c>
      <c r="AI46" s="315">
        <f>IF('Simulation input'!C$35=0,0,'Student input data'!D46/'Simulation input'!C$35)+IF('Simulation input'!C$36=0,0,'Student input data'!E46/'Simulation input'!C$36)+IF('Simulation input'!C$37=0,0,'Student input data'!F46/'Simulation input'!C$37)+IF('Simulation input'!C$38=0,0,'Student input data'!G46/'Simulation input'!C$38)+IF('Simulation input'!C$39=0,0,'Student input data'!H46/'Simulation input'!C$39)+IF('Simulation input'!C$40=0,0,'Student input data'!I46/'Simulation input'!C$40)+IF('Simulation input'!C$41=0,0,'Student input data'!J46/'Simulation input'!C$41)+IF('Simulation input'!C$42=0,0,'Student input data'!K46/'Simulation input'!C$42)+IF('Simulation input'!C$43=0,0,'Student input data'!L46/'Simulation input'!C$43)+IF('Simulation input'!C$44=0,0,'Student input data'!M46/'Simulation input'!C$44)+IF('Simulation input'!C$45=0,0,'Student input data'!N46/'Simulation input'!C$45)+IF('Simulation input'!C$46=0,0,'Student input data'!O46/'Simulation input'!C$46)+IF('Simulation input'!C$47=0,0,'Student input data'!P46/'Simulation input'!C$47)+IF('Simulation input'!C$48=0,0,'Student input data'!Q46/'Simulation input'!C$47)</f>
        <v>0</v>
      </c>
      <c r="AJ46" s="315">
        <f>('Student input data'!C46/450)*'Simulation input'!C$248</f>
        <v>0</v>
      </c>
      <c r="AK46" s="315">
        <f>'Simulation input'!$C$212/'Simulation input'!$C$10*'Student input data'!C46</f>
        <v>0</v>
      </c>
      <c r="AL46" s="315">
        <f>IF('Student input data'!C46=0,0,IF('Student input data'!C46&lt;'Simulation input'!$C$10,0,('Student input data'!C46-'Simulation input'!$C$10)/'Simulation input'!$C$10)*'Simulation input'!C$219)</f>
        <v>0</v>
      </c>
      <c r="AM46" s="315"/>
      <c r="AN46" s="315">
        <f>IF(C46=0,0,'Simulation input'!C$255)</f>
        <v>0</v>
      </c>
      <c r="AO46" s="315">
        <f>IF(C46=0,0,IF('Student input data'!C46&lt;'Simulation input'!$C$10,0,(('Student input data'!C46-'Simulation input'!$C$10)/'Simulation input'!$C$10)*'Simulation input'!$C$262))</f>
        <v>0</v>
      </c>
      <c r="AP46" s="315">
        <f>('Student input data'!C46/450)*'Simulation input'!C$269</f>
        <v>0</v>
      </c>
      <c r="AQ46" s="131"/>
      <c r="AR46" s="132">
        <f>'Simulation input'!C$279*'Student input data'!C46</f>
        <v>0</v>
      </c>
      <c r="AS46" s="132">
        <f>'Simulation input'!C$280*'Student input data'!C46</f>
        <v>0</v>
      </c>
      <c r="AT46" s="132">
        <f>'Simulation input'!C$281*'Student input data'!C46</f>
        <v>0</v>
      </c>
      <c r="AU46" s="132">
        <f>'Simulation input'!C$282*'Student input data'!C46</f>
        <v>0</v>
      </c>
      <c r="AV46" s="132">
        <f>'Simulation input'!C$283*'Student input data'!C46</f>
        <v>0</v>
      </c>
      <c r="AW46" s="132">
        <f t="shared" si="4"/>
        <v>0</v>
      </c>
      <c r="AX46" s="132">
        <f>IF('Student input data'!C46=0,0,AW46/'Student input data'!C46)</f>
        <v>0</v>
      </c>
    </row>
    <row r="47" spans="1:50" x14ac:dyDescent="0.2">
      <c r="A47" s="72" t="str">
        <f>'Student input data'!A47</f>
        <v/>
      </c>
      <c r="B47" s="338" t="str">
        <f>IF('Student input data'!B47="","-",'Student input data'!B47)</f>
        <v>-</v>
      </c>
      <c r="C47" s="312">
        <f t="shared" ref="C47:C48" si="7">SUM(D47:Q47)</f>
        <v>0</v>
      </c>
      <c r="D47" s="313">
        <f>'Student input data'!D47/'Simulation input'!C$17</f>
        <v>0</v>
      </c>
      <c r="E47" s="313">
        <f>IF('Simulation input'!C$52="y",'Student input data'!E47/'Simulation input'!C$18,('Student input data'!E47/2)/'Simulation input'!C$18)</f>
        <v>0</v>
      </c>
      <c r="F47" s="313">
        <f>'Student input data'!F47/'Simulation input'!C$19</f>
        <v>0</v>
      </c>
      <c r="G47" s="313">
        <f>'Student input data'!G47/'Simulation input'!C$20</f>
        <v>0</v>
      </c>
      <c r="H47" s="313">
        <f>'Student input data'!H47/'Simulation input'!C$21</f>
        <v>0</v>
      </c>
      <c r="I47" s="313">
        <f>'Student input data'!I47/'Simulation input'!C$22</f>
        <v>0</v>
      </c>
      <c r="J47" s="313">
        <f>'Student input data'!J47/'Simulation input'!C$23</f>
        <v>0</v>
      </c>
      <c r="K47" s="313">
        <f>'Student input data'!K47/'Simulation input'!C$24</f>
        <v>0</v>
      </c>
      <c r="L47" s="313">
        <f>'Student input data'!L47/'Simulation input'!$C$25</f>
        <v>0</v>
      </c>
      <c r="M47" s="313">
        <f>'Student input data'!M47/'Simulation input'!$C$26</f>
        <v>0</v>
      </c>
      <c r="N47" s="313">
        <f>'Student input data'!N47/'Simulation input'!$C$27</f>
        <v>0</v>
      </c>
      <c r="O47" s="313">
        <f>'Student input data'!O47/'Simulation input'!$C$28</f>
        <v>0</v>
      </c>
      <c r="P47" s="313">
        <f>'Student input data'!P47/'Simulation input'!$C$29</f>
        <v>0</v>
      </c>
      <c r="Q47" s="313">
        <f>'Student input data'!Q47/'Simulation input'!$C$30</f>
        <v>0</v>
      </c>
      <c r="R47" s="314">
        <f>(SUM(D47:J47)*'Simulation input'!$C$65)+(SUM(K47:M47)*'Simulation input'!$C$66)+(SUM(N47:Q47)*'Simulation input'!$C$67)</f>
        <v>0</v>
      </c>
      <c r="S47" s="314">
        <f t="shared" ref="S47:S48" si="8">C47+R47</f>
        <v>0</v>
      </c>
      <c r="T47" s="313"/>
      <c r="U47" s="316">
        <f>IF('Student input data'!C47=0,0,       IF('Student input data'!C47&lt;'Simulation input'!$C$86,'Simulation input'!$C$79/'Simulation input'!$C$86*'Student input data'!C47,          IF('Student input data'!C47&lt;'Simulation input'!$C$72,'Simulation input'!$C$79,     'Student input data'!C47/'Simulation input'!$C$72)))</f>
        <v>0</v>
      </c>
      <c r="V47" s="317">
        <f>('Student input data'!C47/'Simulation input'!$C$107)+('Student input data'!V47/'Simulation input'!$C$93)</f>
        <v>0</v>
      </c>
      <c r="W47" s="315">
        <f>'Student input data'!R47/'Simulation input'!C$114</f>
        <v>0</v>
      </c>
      <c r="X47" s="315">
        <f>IF('Simulation input'!$C$121="y",'Student input data'!V47*0.5/'Simulation input'!$C$128,0)</f>
        <v>0</v>
      </c>
      <c r="Y47" s="315">
        <f>IF('Simulation input'!$C$148="y",'Student input data'!V47*0.5/'Simulation input'!C$155,0)</f>
        <v>0</v>
      </c>
      <c r="Z47" s="315">
        <f>'Student input data'!C47/'Simulation input'!C$190</f>
        <v>0</v>
      </c>
      <c r="AA47" s="315">
        <f>IF(C47=0,0,'Simulation input'!C$205)</f>
        <v>0</v>
      </c>
      <c r="AB47" s="315">
        <f>IF(C47=0,0,'Student input data'!C47/'Simulation input'!$C$226)</f>
        <v>0</v>
      </c>
      <c r="AC47" s="315">
        <f>IF('Student input data'!C47=0,0,('Student input data'!C47/'Simulation input'!C$241))</f>
        <v>0</v>
      </c>
      <c r="AD47" s="315">
        <f>IF('Student input data'!C47=0,0,'Student input data'!V47/'Simulation input'!C$233)</f>
        <v>0</v>
      </c>
      <c r="AE47" s="315">
        <f t="shared" si="1"/>
        <v>0</v>
      </c>
      <c r="AF47" s="315">
        <f t="shared" si="2"/>
        <v>0</v>
      </c>
      <c r="AG47" s="317"/>
      <c r="AH47" s="315">
        <f>'Student input data'!C47/'Simulation input'!C$198</f>
        <v>0</v>
      </c>
      <c r="AI47" s="315">
        <f>IF('Simulation input'!C$35=0,0,'Student input data'!D47/'Simulation input'!C$35)+IF('Simulation input'!C$36=0,0,'Student input data'!E47/'Simulation input'!C$36)+IF('Simulation input'!C$37=0,0,'Student input data'!F47/'Simulation input'!C$37)+IF('Simulation input'!C$38=0,0,'Student input data'!G47/'Simulation input'!C$38)+IF('Simulation input'!C$39=0,0,'Student input data'!H47/'Simulation input'!C$39)+IF('Simulation input'!C$40=0,0,'Student input data'!I47/'Simulation input'!C$40)+IF('Simulation input'!C$41=0,0,'Student input data'!J47/'Simulation input'!C$41)+IF('Simulation input'!C$42=0,0,'Student input data'!K47/'Simulation input'!C$42)+IF('Simulation input'!C$43=0,0,'Student input data'!L47/'Simulation input'!C$43)+IF('Simulation input'!C$44=0,0,'Student input data'!M47/'Simulation input'!C$44)+IF('Simulation input'!C$45=0,0,'Student input data'!N47/'Simulation input'!C$45)+IF('Simulation input'!C$46=0,0,'Student input data'!O47/'Simulation input'!C$46)+IF('Simulation input'!C$47=0,0,'Student input data'!P47/'Simulation input'!C$47)+IF('Simulation input'!C$48=0,0,'Student input data'!Q47/'Simulation input'!C$47)</f>
        <v>0</v>
      </c>
      <c r="AJ47" s="315">
        <f>('Student input data'!C47/450)*'Simulation input'!C$248</f>
        <v>0</v>
      </c>
      <c r="AK47" s="315">
        <f>'Simulation input'!$C$212/'Simulation input'!$C$10*'Student input data'!C47</f>
        <v>0</v>
      </c>
      <c r="AL47" s="315">
        <f>IF('Student input data'!C47=0,0,IF('Student input data'!C47&lt;'Simulation input'!$C$10,0,('Student input data'!C47-'Simulation input'!$C$10)/'Simulation input'!$C$10)*'Simulation input'!C$219)</f>
        <v>0</v>
      </c>
      <c r="AM47" s="315"/>
      <c r="AN47" s="315">
        <f>IF(C47=0,0,'Simulation input'!C$255)</f>
        <v>0</v>
      </c>
      <c r="AO47" s="315">
        <f>IF(C47=0,0,IF('Student input data'!C47&lt;'Simulation input'!$C$10,0,(('Student input data'!C47-'Simulation input'!$C$10)/'Simulation input'!$C$10)*'Simulation input'!$C$262))</f>
        <v>0</v>
      </c>
      <c r="AP47" s="315">
        <f>('Student input data'!C47/450)*'Simulation input'!C$269</f>
        <v>0</v>
      </c>
      <c r="AQ47" s="131"/>
      <c r="AR47" s="132">
        <f>'Simulation input'!C$279*'Student input data'!C47</f>
        <v>0</v>
      </c>
      <c r="AS47" s="132">
        <f>'Simulation input'!C$280*'Student input data'!C47</f>
        <v>0</v>
      </c>
      <c r="AT47" s="132">
        <f>'Simulation input'!C$281*'Student input data'!C47</f>
        <v>0</v>
      </c>
      <c r="AU47" s="132">
        <f>'Simulation input'!C$282*'Student input data'!C47</f>
        <v>0</v>
      </c>
      <c r="AV47" s="132">
        <f>'Simulation input'!C$283*'Student input data'!C47</f>
        <v>0</v>
      </c>
      <c r="AW47" s="132">
        <f t="shared" ref="AW47:AW48" si="9">SUM(AR47:AV47)</f>
        <v>0</v>
      </c>
      <c r="AX47" s="132">
        <f>IF('Student input data'!C47=0,0,AW47/'Student input data'!C47)</f>
        <v>0</v>
      </c>
    </row>
    <row r="48" spans="1:50" x14ac:dyDescent="0.2">
      <c r="A48" s="72" t="str">
        <f>'Student input data'!A48</f>
        <v/>
      </c>
      <c r="B48" s="338" t="str">
        <f>IF('Student input data'!B48="","-",'Student input data'!B48)</f>
        <v>-</v>
      </c>
      <c r="C48" s="312">
        <f t="shared" si="7"/>
        <v>0</v>
      </c>
      <c r="D48" s="313">
        <f>'Student input data'!D48/'Simulation input'!C$17</f>
        <v>0</v>
      </c>
      <c r="E48" s="313">
        <f>IF('Simulation input'!C$52="y",'Student input data'!E48/'Simulation input'!C$18,('Student input data'!E48/2)/'Simulation input'!C$18)</f>
        <v>0</v>
      </c>
      <c r="F48" s="313">
        <f>'Student input data'!F48/'Simulation input'!C$19</f>
        <v>0</v>
      </c>
      <c r="G48" s="313">
        <f>'Student input data'!G48/'Simulation input'!C$20</f>
        <v>0</v>
      </c>
      <c r="H48" s="313">
        <f>'Student input data'!H48/'Simulation input'!C$21</f>
        <v>0</v>
      </c>
      <c r="I48" s="313">
        <f>'Student input data'!I48/'Simulation input'!C$22</f>
        <v>0</v>
      </c>
      <c r="J48" s="313">
        <f>'Student input data'!J48/'Simulation input'!C$23</f>
        <v>0</v>
      </c>
      <c r="K48" s="313">
        <f>'Student input data'!K48/'Simulation input'!C$24</f>
        <v>0</v>
      </c>
      <c r="L48" s="313">
        <f>'Student input data'!L48/'Simulation input'!$C$25</f>
        <v>0</v>
      </c>
      <c r="M48" s="313">
        <f>'Student input data'!M48/'Simulation input'!$C$26</f>
        <v>0</v>
      </c>
      <c r="N48" s="313">
        <f>'Student input data'!N48/'Simulation input'!$C$27</f>
        <v>0</v>
      </c>
      <c r="O48" s="313">
        <f>'Student input data'!O48/'Simulation input'!$C$28</f>
        <v>0</v>
      </c>
      <c r="P48" s="313">
        <f>'Student input data'!P48/'Simulation input'!$C$29</f>
        <v>0</v>
      </c>
      <c r="Q48" s="313">
        <f>'Student input data'!Q48/'Simulation input'!$C$30</f>
        <v>0</v>
      </c>
      <c r="R48" s="314">
        <f>(SUM(D48:J48)*'Simulation input'!$C$65)+(SUM(K48:M48)*'Simulation input'!$C$66)+(SUM(N48:Q48)*'Simulation input'!$C$67)</f>
        <v>0</v>
      </c>
      <c r="S48" s="314">
        <f t="shared" si="8"/>
        <v>0</v>
      </c>
      <c r="T48" s="313"/>
      <c r="U48" s="316">
        <f>IF('Student input data'!C48=0,0,       IF('Student input data'!C48&lt;'Simulation input'!$C$86,'Simulation input'!$C$79/'Simulation input'!$C$86*'Student input data'!C48,          IF('Student input data'!C48&lt;'Simulation input'!$C$72,'Simulation input'!$C$79,     'Student input data'!C48/'Simulation input'!$C$72)))</f>
        <v>0</v>
      </c>
      <c r="V48" s="317">
        <f>('Student input data'!C48/'Simulation input'!$C$107)+('Student input data'!V48/'Simulation input'!$C$93)</f>
        <v>0</v>
      </c>
      <c r="W48" s="315">
        <f>'Student input data'!R48/'Simulation input'!C$114</f>
        <v>0</v>
      </c>
      <c r="X48" s="315">
        <f>IF('Simulation input'!$C$121="y",'Student input data'!V48*0.5/'Simulation input'!$C$128,0)</f>
        <v>0</v>
      </c>
      <c r="Y48" s="315">
        <f>IF('Simulation input'!$C$148="y",'Student input data'!V48*0.5/'Simulation input'!C$155,0)</f>
        <v>0</v>
      </c>
      <c r="Z48" s="315">
        <f>'Student input data'!C48/'Simulation input'!C$190</f>
        <v>0</v>
      </c>
      <c r="AA48" s="315">
        <f>IF(C48=0,0,'Simulation input'!C$205)</f>
        <v>0</v>
      </c>
      <c r="AB48" s="315">
        <f>IF(C48=0,0,'Student input data'!C48/'Simulation input'!$C$226)</f>
        <v>0</v>
      </c>
      <c r="AC48" s="315">
        <f>IF('Student input data'!C48=0,0,('Student input data'!C48/'Simulation input'!C$241))</f>
        <v>0</v>
      </c>
      <c r="AD48" s="315">
        <f>IF('Student input data'!C48=0,0,'Student input data'!V48/'Simulation input'!C$233)</f>
        <v>0</v>
      </c>
      <c r="AE48" s="315">
        <f t="shared" si="1"/>
        <v>0</v>
      </c>
      <c r="AF48" s="315">
        <f t="shared" si="2"/>
        <v>0</v>
      </c>
      <c r="AG48" s="317"/>
      <c r="AH48" s="315">
        <f>'Student input data'!C48/'Simulation input'!C$198</f>
        <v>0</v>
      </c>
      <c r="AI48" s="315">
        <f>IF('Simulation input'!C$35=0,0,'Student input data'!D48/'Simulation input'!C$35)+IF('Simulation input'!C$36=0,0,'Student input data'!E48/'Simulation input'!C$36)+IF('Simulation input'!C$37=0,0,'Student input data'!F48/'Simulation input'!C$37)+IF('Simulation input'!C$38=0,0,'Student input data'!G48/'Simulation input'!C$38)+IF('Simulation input'!C$39=0,0,'Student input data'!H48/'Simulation input'!C$39)+IF('Simulation input'!C$40=0,0,'Student input data'!I48/'Simulation input'!C$40)+IF('Simulation input'!C$41=0,0,'Student input data'!J48/'Simulation input'!C$41)+IF('Simulation input'!C$42=0,0,'Student input data'!K48/'Simulation input'!C$42)+IF('Simulation input'!C$43=0,0,'Student input data'!L48/'Simulation input'!C$43)+IF('Simulation input'!C$44=0,0,'Student input data'!M48/'Simulation input'!C$44)+IF('Simulation input'!C$45=0,0,'Student input data'!N48/'Simulation input'!C$45)+IF('Simulation input'!C$46=0,0,'Student input data'!O48/'Simulation input'!C$46)+IF('Simulation input'!C$47=0,0,'Student input data'!P48/'Simulation input'!C$47)+IF('Simulation input'!C$48=0,0,'Student input data'!Q48/'Simulation input'!C$47)</f>
        <v>0</v>
      </c>
      <c r="AJ48" s="315">
        <f>('Student input data'!C48/450)*'Simulation input'!C$248</f>
        <v>0</v>
      </c>
      <c r="AK48" s="315">
        <f>'Simulation input'!$C$212/'Simulation input'!$C$10*'Student input data'!C48</f>
        <v>0</v>
      </c>
      <c r="AL48" s="315">
        <f>IF('Student input data'!C48=0,0,IF('Student input data'!C48&lt;'Simulation input'!$C$10,0,('Student input data'!C48-'Simulation input'!$C$10)/'Simulation input'!$C$10)*'Simulation input'!C$219)</f>
        <v>0</v>
      </c>
      <c r="AM48" s="315"/>
      <c r="AN48" s="315">
        <f>IF(C48=0,0,'Simulation input'!C$255)</f>
        <v>0</v>
      </c>
      <c r="AO48" s="315">
        <f>IF(C48=0,0,IF('Student input data'!C48&lt;'Simulation input'!$C$10,0,(('Student input data'!C48-'Simulation input'!$C$10)/'Simulation input'!$C$10)*'Simulation input'!$C$262))</f>
        <v>0</v>
      </c>
      <c r="AP48" s="315">
        <f>('Student input data'!C48/450)*'Simulation input'!C$269</f>
        <v>0</v>
      </c>
      <c r="AQ48" s="131"/>
      <c r="AR48" s="132">
        <f>'Simulation input'!C$279*'Student input data'!C48</f>
        <v>0</v>
      </c>
      <c r="AS48" s="132">
        <f>'Simulation input'!C$280*'Student input data'!C48</f>
        <v>0</v>
      </c>
      <c r="AT48" s="132">
        <f>'Simulation input'!C$281*'Student input data'!C48</f>
        <v>0</v>
      </c>
      <c r="AU48" s="132">
        <f>'Simulation input'!C$282*'Student input data'!C48</f>
        <v>0</v>
      </c>
      <c r="AV48" s="132">
        <f>'Simulation input'!C$283*'Student input data'!C48</f>
        <v>0</v>
      </c>
      <c r="AW48" s="132">
        <f t="shared" si="9"/>
        <v>0</v>
      </c>
      <c r="AX48" s="132">
        <f>IF('Student input data'!C48=0,0,AW48/'Student input data'!C48)</f>
        <v>0</v>
      </c>
    </row>
    <row r="49" spans="1:50" x14ac:dyDescent="0.2">
      <c r="A49" s="72" t="str">
        <f>'Student input data'!A47</f>
        <v/>
      </c>
      <c r="B49" s="338" t="str">
        <f>IF('Student input data'!B47="","-",'Student input data'!B47)</f>
        <v>-</v>
      </c>
      <c r="C49" s="312">
        <f t="shared" si="0"/>
        <v>0</v>
      </c>
      <c r="D49" s="313">
        <f>'Student input data'!D47/'Simulation input'!C$17</f>
        <v>0</v>
      </c>
      <c r="E49" s="313">
        <f>IF('Simulation input'!C$52="y",'Student input data'!E47/'Simulation input'!C$18,('Student input data'!E47/2)/'Simulation input'!C$18)</f>
        <v>0</v>
      </c>
      <c r="F49" s="313">
        <f>'Student input data'!F47/'Simulation input'!C$19</f>
        <v>0</v>
      </c>
      <c r="G49" s="313">
        <f>'Student input data'!G47/'Simulation input'!C$20</f>
        <v>0</v>
      </c>
      <c r="H49" s="313">
        <f>'Student input data'!H49/'Simulation input'!C$21</f>
        <v>0</v>
      </c>
      <c r="I49" s="313">
        <f>'Student input data'!I47/'Simulation input'!C$22</f>
        <v>0</v>
      </c>
      <c r="J49" s="313">
        <f>'Student input data'!J47/'Simulation input'!C$23</f>
        <v>0</v>
      </c>
      <c r="K49" s="313">
        <f>'Student input data'!K47/'Simulation input'!C$24</f>
        <v>0</v>
      </c>
      <c r="L49" s="313">
        <f>'Student input data'!L47/'Simulation input'!$C$25</f>
        <v>0</v>
      </c>
      <c r="M49" s="313">
        <f>'Student input data'!M47/'Simulation input'!$C$26</f>
        <v>0</v>
      </c>
      <c r="N49" s="313">
        <f>'Student input data'!N47/'Simulation input'!$C$27</f>
        <v>0</v>
      </c>
      <c r="O49" s="313">
        <f>'Student input data'!O47/'Simulation input'!$C$28</f>
        <v>0</v>
      </c>
      <c r="P49" s="313">
        <f>'Student input data'!P47/'Simulation input'!$C$29</f>
        <v>0</v>
      </c>
      <c r="Q49" s="313">
        <f>'Student input data'!Q47/'Simulation input'!$C$30</f>
        <v>0</v>
      </c>
      <c r="R49" s="314">
        <f>(SUM(D49:J49)*'Simulation input'!$C$65)+(SUM(K49:M49)*'Simulation input'!$C$66)+(SUM(N49:Q49)*'Simulation input'!$C$67)</f>
        <v>0</v>
      </c>
      <c r="S49" s="314">
        <f t="shared" si="6"/>
        <v>0</v>
      </c>
      <c r="T49" s="313"/>
      <c r="U49" s="316">
        <f>IF('Student input data'!C49=0,0,       IF('Student input data'!C49&lt;'Simulation input'!$C$86,'Simulation input'!$C$79/'Simulation input'!$C$86*'Student input data'!C49,          IF('Student input data'!C49&lt;'Simulation input'!$C$72,'Simulation input'!$C$79,     'Student input data'!C49/'Simulation input'!$C$72)))</f>
        <v>0</v>
      </c>
      <c r="V49" s="317">
        <f>('Student input data'!C49/'Simulation input'!$C$107)+('Student input data'!V49/'Simulation input'!$C$93)</f>
        <v>0</v>
      </c>
      <c r="W49" s="315">
        <f>'Student input data'!R47/'Simulation input'!C$114</f>
        <v>0</v>
      </c>
      <c r="X49" s="315">
        <f>IF('Simulation input'!$C$121="y",'Student input data'!V49*0.5/'Simulation input'!$C$128,0)</f>
        <v>0</v>
      </c>
      <c r="Y49" s="315">
        <f>IF('Simulation input'!$C$148="y",'Student input data'!V49*0.5/'Simulation input'!C$155,0)</f>
        <v>0</v>
      </c>
      <c r="Z49" s="315">
        <f>'Student input data'!C47/'Simulation input'!C$190</f>
        <v>0</v>
      </c>
      <c r="AA49" s="315">
        <f>IF(C49=0,0,'Simulation input'!C$205)</f>
        <v>0</v>
      </c>
      <c r="AB49" s="315">
        <f>IF(C49=0,0,'Student input data'!C49/'Simulation input'!$C$226)</f>
        <v>0</v>
      </c>
      <c r="AC49" s="315">
        <f>IF('Student input data'!C47=0,0,('Student input data'!C47/'Simulation input'!C$241))</f>
        <v>0</v>
      </c>
      <c r="AD49" s="315">
        <f>IF('Student input data'!C49=0,0,'Student input data'!V49/'Simulation input'!C$233)</f>
        <v>0</v>
      </c>
      <c r="AE49" s="315">
        <f t="shared" si="1"/>
        <v>0</v>
      </c>
      <c r="AF49" s="315">
        <f t="shared" si="2"/>
        <v>0</v>
      </c>
      <c r="AG49" s="317"/>
      <c r="AH49" s="315">
        <f>'Student input data'!C47/'Simulation input'!C$198</f>
        <v>0</v>
      </c>
      <c r="AI49" s="315">
        <f>IF('Simulation input'!C$35=0,0,'Student input data'!D47/'Simulation input'!C$35)+IF('Simulation input'!C$36=0,0,'Student input data'!E47/'Simulation input'!C$36)+IF('Simulation input'!C$37=0,0,'Student input data'!F47/'Simulation input'!C$37)+IF('Simulation input'!C$38=0,0,'Student input data'!G47/'Simulation input'!C$38)+IF('Simulation input'!C$39=0,0,'Student input data'!H47/'Simulation input'!C$39)+IF('Simulation input'!C$40=0,0,'Student input data'!I47/'Simulation input'!C$40)+IF('Simulation input'!C$41=0,0,'Student input data'!J47/'Simulation input'!C$41)+IF('Simulation input'!C$42=0,0,'Student input data'!K47/'Simulation input'!C$42)+IF('Simulation input'!C$43=0,0,'Student input data'!L47/'Simulation input'!C$43)+IF('Simulation input'!C$44=0,0,'Student input data'!M47/'Simulation input'!C$44)+IF('Simulation input'!C$45=0,0,'Student input data'!N47/'Simulation input'!C$45)+IF('Simulation input'!C$46=0,0,'Student input data'!O47/'Simulation input'!C$46)+IF('Simulation input'!C$47=0,0,'Student input data'!P47/'Simulation input'!C$47)+IF('Simulation input'!C$48=0,0,'Student input data'!Q47/'Simulation input'!C$47)</f>
        <v>0</v>
      </c>
      <c r="AJ49" s="315">
        <f>('Student input data'!C47/450)*'Simulation input'!C$248</f>
        <v>0</v>
      </c>
      <c r="AK49" s="315">
        <f>'Simulation input'!$C$212/'Simulation input'!$C$10*'Student input data'!C49</f>
        <v>0</v>
      </c>
      <c r="AL49" s="315">
        <f>IF('Student input data'!C49=0,0,IF('Student input data'!C49&lt;'Simulation input'!$C$10,0,('Student input data'!C49-'Simulation input'!$C$10)/'Simulation input'!$C$10)*'Simulation input'!C$219)</f>
        <v>0</v>
      </c>
      <c r="AM49" s="315"/>
      <c r="AN49" s="315">
        <f>IF(C49=0,0,'Simulation input'!C$255)</f>
        <v>0</v>
      </c>
      <c r="AO49" s="315">
        <f>IF(C49=0,0,IF('Student input data'!C49&lt;'Simulation input'!$C$10,0,(('Student input data'!C49-'Simulation input'!$C$10)/'Simulation input'!$C$10)*'Simulation input'!$C$262))</f>
        <v>0</v>
      </c>
      <c r="AP49" s="315">
        <f>('Student input data'!C47/450)*'Simulation input'!C$269</f>
        <v>0</v>
      </c>
      <c r="AQ49" s="131"/>
      <c r="AR49" s="132">
        <f>'Simulation input'!C$279*'Student input data'!C47</f>
        <v>0</v>
      </c>
      <c r="AS49" s="132">
        <f>'Simulation input'!C$280*'Student input data'!C47</f>
        <v>0</v>
      </c>
      <c r="AT49" s="132">
        <f>'Simulation input'!C$281*'Student input data'!C47</f>
        <v>0</v>
      </c>
      <c r="AU49" s="132">
        <f>'Simulation input'!C$282*'Student input data'!C47</f>
        <v>0</v>
      </c>
      <c r="AV49" s="132">
        <f>'Simulation input'!C$283*'Student input data'!C47</f>
        <v>0</v>
      </c>
      <c r="AW49" s="132">
        <f t="shared" si="4"/>
        <v>0</v>
      </c>
      <c r="AX49" s="132">
        <f>IF('Student input data'!C47=0,0,AW49/'Student input data'!C47)</f>
        <v>0</v>
      </c>
    </row>
    <row r="50" spans="1:50" x14ac:dyDescent="0.2">
      <c r="A50" s="72" t="str">
        <f>'Student input data'!A48</f>
        <v/>
      </c>
      <c r="B50" s="338" t="str">
        <f>IF('Student input data'!B48="","-",'Student input data'!B48)</f>
        <v>-</v>
      </c>
      <c r="C50" s="312">
        <f t="shared" si="0"/>
        <v>0</v>
      </c>
      <c r="D50" s="313">
        <f>'Student input data'!D48/'Simulation input'!C$17</f>
        <v>0</v>
      </c>
      <c r="E50" s="313">
        <f>IF('Simulation input'!C$52="y",'Student input data'!E48/'Simulation input'!C$18,('Student input data'!E48/2)/'Simulation input'!C$18)</f>
        <v>0</v>
      </c>
      <c r="F50" s="313">
        <f>'Student input data'!F48/'Simulation input'!C$19</f>
        <v>0</v>
      </c>
      <c r="G50" s="313">
        <f>'Student input data'!G48/'Simulation input'!C$20</f>
        <v>0</v>
      </c>
      <c r="H50" s="313">
        <f>'Student input data'!H50/'Simulation input'!C$21</f>
        <v>0</v>
      </c>
      <c r="I50" s="313">
        <f>'Student input data'!I48/'Simulation input'!C$22</f>
        <v>0</v>
      </c>
      <c r="J50" s="313">
        <f>'Student input data'!J48/'Simulation input'!C$23</f>
        <v>0</v>
      </c>
      <c r="K50" s="313">
        <f>'Student input data'!K48/'Simulation input'!C$24</f>
        <v>0</v>
      </c>
      <c r="L50" s="313">
        <f>'Student input data'!L48/'Simulation input'!$C$25</f>
        <v>0</v>
      </c>
      <c r="M50" s="313">
        <f>'Student input data'!M48/'Simulation input'!$C$26</f>
        <v>0</v>
      </c>
      <c r="N50" s="313">
        <f>'Student input data'!N48/'Simulation input'!$C$27</f>
        <v>0</v>
      </c>
      <c r="O50" s="313">
        <f>'Student input data'!O48/'Simulation input'!$C$28</f>
        <v>0</v>
      </c>
      <c r="P50" s="313">
        <f>'Student input data'!P48/'Simulation input'!$C$29</f>
        <v>0</v>
      </c>
      <c r="Q50" s="313">
        <f>'Student input data'!Q48/'Simulation input'!$C$30</f>
        <v>0</v>
      </c>
      <c r="R50" s="314">
        <f>(SUM(D50:J50)*'Simulation input'!$C$65)+(SUM(K50:M50)*'Simulation input'!$C$66)+(SUM(N50:Q50)*'Simulation input'!$C$67)</f>
        <v>0</v>
      </c>
      <c r="S50" s="314">
        <f t="shared" si="6"/>
        <v>0</v>
      </c>
      <c r="T50" s="318"/>
      <c r="U50" s="316">
        <f>IF('Student input data'!C50=0,0,       IF('Student input data'!C50&lt;'Simulation input'!$C$86,'Simulation input'!$C$79/'Simulation input'!$C$86*'Student input data'!C50,          IF('Student input data'!C50&lt;'Simulation input'!$C$72,'Simulation input'!$C$79,     'Student input data'!C50/'Simulation input'!$C$72)))</f>
        <v>0</v>
      </c>
      <c r="V50" s="317">
        <f>('Student input data'!C50/'Simulation input'!$C$107)+('Student input data'!V50/'Simulation input'!$C$93)</f>
        <v>0</v>
      </c>
      <c r="W50" s="315">
        <f>'Student input data'!R48/'Simulation input'!C$114</f>
        <v>0</v>
      </c>
      <c r="X50" s="315">
        <f>IF('Simulation input'!$C$121="y",'Student input data'!V50*0.5/'Simulation input'!$C$128,0)</f>
        <v>0</v>
      </c>
      <c r="Y50" s="315">
        <f>IF('Simulation input'!$C$148="y",'Student input data'!V50*0.5/'Simulation input'!C$155,0)</f>
        <v>0</v>
      </c>
      <c r="Z50" s="315">
        <f>'Student input data'!C48/'Simulation input'!C$190</f>
        <v>0</v>
      </c>
      <c r="AA50" s="315">
        <f>IF(C50=0,0,'Simulation input'!C$205)</f>
        <v>0</v>
      </c>
      <c r="AB50" s="315">
        <f>IF(C50=0,0,'Student input data'!C50/'Simulation input'!$C$226)</f>
        <v>0</v>
      </c>
      <c r="AC50" s="315">
        <f>IF('Student input data'!C48=0,0,('Student input data'!C48/'Simulation input'!C$241))</f>
        <v>0</v>
      </c>
      <c r="AD50" s="315">
        <f>IF('Student input data'!C50=0,0,'Student input data'!V50/'Simulation input'!C$233)</f>
        <v>0</v>
      </c>
      <c r="AE50" s="315">
        <f t="shared" si="1"/>
        <v>0</v>
      </c>
      <c r="AF50" s="315">
        <f t="shared" si="2"/>
        <v>0</v>
      </c>
      <c r="AG50" s="317"/>
      <c r="AH50" s="315">
        <f>'Student input data'!C48/'Simulation input'!C$198</f>
        <v>0</v>
      </c>
      <c r="AI50" s="315">
        <f>IF('Simulation input'!C$35=0,0,'Student input data'!D48/'Simulation input'!C$35)+IF('Simulation input'!C$36=0,0,'Student input data'!E48/'Simulation input'!C$36)+IF('Simulation input'!C$37=0,0,'Student input data'!F48/'Simulation input'!C$37)+IF('Simulation input'!C$38=0,0,'Student input data'!G48/'Simulation input'!C$38)+IF('Simulation input'!C$39=0,0,'Student input data'!H48/'Simulation input'!C$39)+IF('Simulation input'!C$40=0,0,'Student input data'!I48/'Simulation input'!C$40)+IF('Simulation input'!C$41=0,0,'Student input data'!J48/'Simulation input'!C$41)+IF('Simulation input'!C$42=0,0,'Student input data'!K48/'Simulation input'!C$42)+IF('Simulation input'!C$43=0,0,'Student input data'!L48/'Simulation input'!C$43)+IF('Simulation input'!C$44=0,0,'Student input data'!M48/'Simulation input'!C$44)+IF('Simulation input'!C$45=0,0,'Student input data'!N48/'Simulation input'!C$45)+IF('Simulation input'!C$46=0,0,'Student input data'!O48/'Simulation input'!C$46)+IF('Simulation input'!C$47=0,0,'Student input data'!P48/'Simulation input'!C$47)+IF('Simulation input'!C$48=0,0,'Student input data'!Q48/'Simulation input'!C$47)</f>
        <v>0</v>
      </c>
      <c r="AJ50" s="315">
        <f>('Student input data'!C48/450)*'Simulation input'!C$248</f>
        <v>0</v>
      </c>
      <c r="AK50" s="315">
        <f>'Simulation input'!$C$212/'Simulation input'!$C$10*'Student input data'!C50</f>
        <v>0</v>
      </c>
      <c r="AL50" s="315">
        <f>IF('Student input data'!C50=0,0,IF('Student input data'!C50&lt;'Simulation input'!$C$10,0,('Student input data'!C50-'Simulation input'!$C$10)/'Simulation input'!$C$10)*'Simulation input'!C$219)</f>
        <v>0</v>
      </c>
      <c r="AM50" s="315"/>
      <c r="AN50" s="315">
        <f>IF(C50=0,0,'Simulation input'!C$255)</f>
        <v>0</v>
      </c>
      <c r="AO50" s="315">
        <f>IF(C50=0,0,IF('Student input data'!C50&lt;'Simulation input'!$C$10,0,(('Student input data'!C50-'Simulation input'!$C$10)/'Simulation input'!$C$10)*'Simulation input'!$C$262))</f>
        <v>0</v>
      </c>
      <c r="AP50" s="315">
        <f>('Student input data'!C48/450)*'Simulation input'!C$269</f>
        <v>0</v>
      </c>
      <c r="AQ50" s="131"/>
      <c r="AR50" s="132">
        <f>'Simulation input'!C$279*'Student input data'!C48</f>
        <v>0</v>
      </c>
      <c r="AS50" s="132">
        <f>'Simulation input'!C$280*'Student input data'!C48</f>
        <v>0</v>
      </c>
      <c r="AT50" s="132">
        <f>'Simulation input'!C$281*'Student input data'!C48</f>
        <v>0</v>
      </c>
      <c r="AU50" s="132">
        <f>'Simulation input'!C$282*'Student input data'!C48</f>
        <v>0</v>
      </c>
      <c r="AV50" s="132">
        <f>'Simulation input'!C$283*'Student input data'!C48</f>
        <v>0</v>
      </c>
      <c r="AW50" s="132">
        <f t="shared" si="4"/>
        <v>0</v>
      </c>
      <c r="AX50" s="132">
        <f>IF('Student input data'!C48=0,0,AW50/'Student input data'!C48)</f>
        <v>0</v>
      </c>
    </row>
    <row r="51" spans="1:50" x14ac:dyDescent="0.2">
      <c r="A51" s="72" t="str">
        <f>'Student input data'!A51</f>
        <v/>
      </c>
      <c r="B51" s="338" t="str">
        <f>IF('Student input data'!B51="","-",'Student input data'!B51)</f>
        <v>-</v>
      </c>
      <c r="C51" s="312">
        <f t="shared" si="0"/>
        <v>0</v>
      </c>
      <c r="D51" s="313">
        <f>'Student input data'!D51/'Simulation input'!C$17</f>
        <v>0</v>
      </c>
      <c r="E51" s="313">
        <f>IF('Simulation input'!C$52="y",'Student input data'!E51/'Simulation input'!C$18,('Student input data'!E51/2)/'Simulation input'!C$18)</f>
        <v>0</v>
      </c>
      <c r="F51" s="313">
        <f>'Student input data'!F51/'Simulation input'!C$19</f>
        <v>0</v>
      </c>
      <c r="G51" s="313">
        <f>'Student input data'!G51/'Simulation input'!C$20</f>
        <v>0</v>
      </c>
      <c r="H51" s="313">
        <f>'Student input data'!H51/'Simulation input'!C$21</f>
        <v>0</v>
      </c>
      <c r="I51" s="313">
        <f>'Student input data'!I51/'Simulation input'!C$22</f>
        <v>0</v>
      </c>
      <c r="J51" s="313">
        <f>'Student input data'!J51/'Simulation input'!C$23</f>
        <v>0</v>
      </c>
      <c r="K51" s="313">
        <f>'Student input data'!K51/'Simulation input'!C$24</f>
        <v>0</v>
      </c>
      <c r="L51" s="313">
        <f>'Student input data'!L51/'Simulation input'!$C$25</f>
        <v>0</v>
      </c>
      <c r="M51" s="313">
        <f>'Student input data'!M51/'Simulation input'!$C$26</f>
        <v>0</v>
      </c>
      <c r="N51" s="313">
        <f>'Student input data'!N51/'Simulation input'!$C$27</f>
        <v>0</v>
      </c>
      <c r="O51" s="313">
        <f>'Student input data'!O51/'Simulation input'!$C$28</f>
        <v>0</v>
      </c>
      <c r="P51" s="313">
        <f>'Student input data'!P51/'Simulation input'!$C$29</f>
        <v>0</v>
      </c>
      <c r="Q51" s="313">
        <f>'Student input data'!Q51/'Simulation input'!$C$30</f>
        <v>0</v>
      </c>
      <c r="R51" s="314">
        <f>(SUM(D51:J51)*'Simulation input'!$C$65)+(SUM(K51:M51)*'Simulation input'!$C$66)+(SUM(N51:Q51)*'Simulation input'!$C$67)</f>
        <v>0</v>
      </c>
      <c r="S51" s="314">
        <f t="shared" si="6"/>
        <v>0</v>
      </c>
      <c r="T51" s="318"/>
      <c r="U51" s="316">
        <f>IF('Student input data'!C51=0,0,       IF('Student input data'!C51&lt;'Simulation input'!$C$86,'Simulation input'!$C$79/'Simulation input'!$C$86*'Student input data'!C51,          IF('Student input data'!C51&lt;'Simulation input'!$C$72,'Simulation input'!$C$79,     'Student input data'!C51/'Simulation input'!$C$72)))</f>
        <v>0</v>
      </c>
      <c r="V51" s="317">
        <f>('Student input data'!C51/'Simulation input'!$C$107)+('Student input data'!V51/'Simulation input'!$C$93)</f>
        <v>0</v>
      </c>
      <c r="W51" s="315">
        <f>'Student input data'!R51/'Simulation input'!C$114</f>
        <v>0</v>
      </c>
      <c r="X51" s="315">
        <f>IF('Simulation input'!$C$121="y",'Student input data'!V51*0.5/'Simulation input'!$C$128,0)</f>
        <v>0</v>
      </c>
      <c r="Y51" s="315">
        <f>IF('Simulation input'!$C$148="y",'Student input data'!V51*0.5/'Simulation input'!C$155,0)</f>
        <v>0</v>
      </c>
      <c r="Z51" s="315">
        <f>'Student input data'!C51/'Simulation input'!C$190</f>
        <v>0</v>
      </c>
      <c r="AA51" s="315">
        <f>IF(C51=0,0,'Simulation input'!C$205)</f>
        <v>0</v>
      </c>
      <c r="AB51" s="315">
        <f>IF(C51=0,0,'Student input data'!C51/'Simulation input'!$C$226)</f>
        <v>0</v>
      </c>
      <c r="AC51" s="315">
        <f>IF('Student input data'!C51=0,0,('Student input data'!C51/'Simulation input'!C$241))</f>
        <v>0</v>
      </c>
      <c r="AD51" s="315">
        <f>IF('Student input data'!C51=0,0,'Student input data'!V51/'Simulation input'!C$233)</f>
        <v>0</v>
      </c>
      <c r="AE51" s="315">
        <f t="shared" si="1"/>
        <v>0</v>
      </c>
      <c r="AF51" s="315">
        <f t="shared" si="2"/>
        <v>0</v>
      </c>
      <c r="AG51" s="317"/>
      <c r="AH51" s="315">
        <f>'Student input data'!C51/'Simulation input'!C$198</f>
        <v>0</v>
      </c>
      <c r="AI51" s="315">
        <f>IF('Simulation input'!C$35=0,0,'Student input data'!D51/'Simulation input'!C$35)+IF('Simulation input'!C$36=0,0,'Student input data'!E51/'Simulation input'!C$36)+IF('Simulation input'!C$37=0,0,'Student input data'!F51/'Simulation input'!C$37)+IF('Simulation input'!C$38=0,0,'Student input data'!G51/'Simulation input'!C$38)+IF('Simulation input'!C$39=0,0,'Student input data'!H51/'Simulation input'!C$39)+IF('Simulation input'!C$40=0,0,'Student input data'!I51/'Simulation input'!C$40)+IF('Simulation input'!C$41=0,0,'Student input data'!J51/'Simulation input'!C$41)+IF('Simulation input'!C$42=0,0,'Student input data'!K51/'Simulation input'!C$42)+IF('Simulation input'!C$43=0,0,'Student input data'!L51/'Simulation input'!C$43)+IF('Simulation input'!C$44=0,0,'Student input data'!M51/'Simulation input'!C$44)+IF('Simulation input'!C$45=0,0,'Student input data'!N51/'Simulation input'!C$45)+IF('Simulation input'!C$46=0,0,'Student input data'!O51/'Simulation input'!C$46)+IF('Simulation input'!C$47=0,0,'Student input data'!P51/'Simulation input'!C$47)+IF('Simulation input'!C$48=0,0,'Student input data'!Q51/'Simulation input'!C$47)</f>
        <v>0</v>
      </c>
      <c r="AJ51" s="315">
        <f>('Student input data'!C51/450)*'Simulation input'!C$248</f>
        <v>0</v>
      </c>
      <c r="AK51" s="315">
        <f>'Simulation input'!$C$212/'Simulation input'!$C$10*'Student input data'!C51</f>
        <v>0</v>
      </c>
      <c r="AL51" s="315">
        <f>IF('Student input data'!C51=0,0,IF('Student input data'!C51&lt;'Simulation input'!$C$10,0,('Student input data'!C51-'Simulation input'!$C$10)/'Simulation input'!$C$10)*'Simulation input'!C$219)</f>
        <v>0</v>
      </c>
      <c r="AM51" s="315"/>
      <c r="AN51" s="315">
        <f>IF(C51=0,0,'Simulation input'!C$255)</f>
        <v>0</v>
      </c>
      <c r="AO51" s="315">
        <f>IF(C51=0,0,IF('Student input data'!C51&lt;'Simulation input'!$C$10,0,(('Student input data'!C51-'Simulation input'!$C$10)/'Simulation input'!$C$10)*'Simulation input'!$C$262))</f>
        <v>0</v>
      </c>
      <c r="AP51" s="315">
        <f>('Student input data'!C51/450)*'Simulation input'!C$269</f>
        <v>0</v>
      </c>
      <c r="AQ51" s="131"/>
      <c r="AR51" s="132">
        <f>'Simulation input'!C$279*'Student input data'!C51</f>
        <v>0</v>
      </c>
      <c r="AS51" s="132">
        <f>'Simulation input'!C$280*'Student input data'!C51</f>
        <v>0</v>
      </c>
      <c r="AT51" s="132">
        <f>'Simulation input'!C$281*'Student input data'!C51</f>
        <v>0</v>
      </c>
      <c r="AU51" s="132">
        <f>'Simulation input'!C$282*'Student input data'!C51</f>
        <v>0</v>
      </c>
      <c r="AV51" s="132">
        <f>'Simulation input'!C$283*'Student input data'!C51</f>
        <v>0</v>
      </c>
      <c r="AW51" s="132">
        <f t="shared" si="4"/>
        <v>0</v>
      </c>
      <c r="AX51" s="132">
        <f>IF('Student input data'!C51=0,0,AW51/'Student input data'!C51)</f>
        <v>0</v>
      </c>
    </row>
    <row r="52" spans="1:50" ht="15" customHeight="1" x14ac:dyDescent="0.2">
      <c r="A52" s="72" t="str">
        <f>'Student input data'!A52</f>
        <v/>
      </c>
      <c r="B52" s="338" t="str">
        <f>IF('Student input data'!B52="","-",'Student input data'!B52)</f>
        <v>-</v>
      </c>
      <c r="C52" s="312">
        <f t="shared" si="0"/>
        <v>0</v>
      </c>
      <c r="D52" s="313">
        <f>'Student input data'!D52/'Simulation input'!C$17</f>
        <v>0</v>
      </c>
      <c r="E52" s="313">
        <f>IF('Simulation input'!C$52="y",'Student input data'!E52/'Simulation input'!C$18,('Student input data'!E52/2)/'Simulation input'!C$18)</f>
        <v>0</v>
      </c>
      <c r="F52" s="313">
        <f>'Student input data'!F52/'Simulation input'!C$19</f>
        <v>0</v>
      </c>
      <c r="G52" s="313">
        <f>'Student input data'!G52/'Simulation input'!C$20</f>
        <v>0</v>
      </c>
      <c r="H52" s="313">
        <f>'Student input data'!H52/'Simulation input'!C$21</f>
        <v>0</v>
      </c>
      <c r="I52" s="313">
        <f>'Student input data'!I52/'Simulation input'!C$22</f>
        <v>0</v>
      </c>
      <c r="J52" s="313">
        <f>'Student input data'!J52/'Simulation input'!C$23</f>
        <v>0</v>
      </c>
      <c r="K52" s="313">
        <f>'Student input data'!K52/'Simulation input'!C$24</f>
        <v>0</v>
      </c>
      <c r="L52" s="313">
        <f>'Student input data'!L52/'Simulation input'!$C$25</f>
        <v>0</v>
      </c>
      <c r="M52" s="313">
        <f>'Student input data'!M52/'Simulation input'!$C$26</f>
        <v>0</v>
      </c>
      <c r="N52" s="313">
        <f>'Student input data'!N52/'Simulation input'!$C$27</f>
        <v>0</v>
      </c>
      <c r="O52" s="313">
        <f>'Student input data'!O52/'Simulation input'!$C$28</f>
        <v>0</v>
      </c>
      <c r="P52" s="313">
        <f>'Student input data'!P52/'Simulation input'!$C$29</f>
        <v>0</v>
      </c>
      <c r="Q52" s="313">
        <f>'Student input data'!Q52/'Simulation input'!$C$30</f>
        <v>0</v>
      </c>
      <c r="R52" s="314">
        <f>(SUM(D52:J52)*'Simulation input'!$C$65)+(SUM(K52:M52)*'Simulation input'!$C$66)+(SUM(N52:Q52)*'Simulation input'!$C$67)</f>
        <v>0</v>
      </c>
      <c r="S52" s="314">
        <f t="shared" si="6"/>
        <v>0</v>
      </c>
      <c r="T52" s="318"/>
      <c r="U52" s="316">
        <f>IF('Student input data'!C52=0,0,       IF('Student input data'!C52&lt;'Simulation input'!$C$86,'Simulation input'!$C$79/'Simulation input'!$C$86*'Student input data'!C52,          IF('Student input data'!C52&lt;'Simulation input'!$C$72,'Simulation input'!$C$79,     'Student input data'!C52/'Simulation input'!$C$72)))</f>
        <v>0</v>
      </c>
      <c r="V52" s="317">
        <f>('Student input data'!C52/'Simulation input'!$C$107)+('Student input data'!V52/'Simulation input'!$C$93)</f>
        <v>0</v>
      </c>
      <c r="W52" s="315">
        <f>'Student input data'!R52/'Simulation input'!C$114</f>
        <v>0</v>
      </c>
      <c r="X52" s="315">
        <f>IF('Simulation input'!$C$121="y",'Student input data'!V52*0.5/'Simulation input'!$C$128,0)</f>
        <v>0</v>
      </c>
      <c r="Y52" s="315">
        <f>IF('Simulation input'!$C$148="y",'Student input data'!V52*0.5/'Simulation input'!C$155,0)</f>
        <v>0</v>
      </c>
      <c r="Z52" s="315">
        <f>'Student input data'!C52/'Simulation input'!C$190</f>
        <v>0</v>
      </c>
      <c r="AA52" s="315">
        <f>IF(C52=0,0,'Simulation input'!C$205)</f>
        <v>0</v>
      </c>
      <c r="AB52" s="315">
        <f>IF(C52=0,0,'Student input data'!C52/'Simulation input'!$C$226)</f>
        <v>0</v>
      </c>
      <c r="AC52" s="315">
        <f>IF('Student input data'!C52=0,0,('Student input data'!C52/'Simulation input'!C$241))</f>
        <v>0</v>
      </c>
      <c r="AD52" s="315">
        <f>IF('Student input data'!C52=0,0,'Student input data'!V52/'Simulation input'!C$233)</f>
        <v>0</v>
      </c>
      <c r="AE52" s="315">
        <f t="shared" si="1"/>
        <v>0</v>
      </c>
      <c r="AF52" s="315">
        <f t="shared" si="2"/>
        <v>0</v>
      </c>
      <c r="AG52" s="317"/>
      <c r="AH52" s="315">
        <f>'Student input data'!C52/'Simulation input'!C$198</f>
        <v>0</v>
      </c>
      <c r="AI52" s="315">
        <f>IF('Simulation input'!C$35=0,0,'Student input data'!D52/'Simulation input'!C$35)+IF('Simulation input'!C$36=0,0,'Student input data'!E52/'Simulation input'!C$36)+IF('Simulation input'!C$37=0,0,'Student input data'!F52/'Simulation input'!C$37)+IF('Simulation input'!C$38=0,0,'Student input data'!G52/'Simulation input'!C$38)+IF('Simulation input'!C$39=0,0,'Student input data'!H52/'Simulation input'!C$39)+IF('Simulation input'!C$40=0,0,'Student input data'!I52/'Simulation input'!C$40)+IF('Simulation input'!C$41=0,0,'Student input data'!J52/'Simulation input'!C$41)+IF('Simulation input'!C$42=0,0,'Student input data'!K52/'Simulation input'!C$42)+IF('Simulation input'!C$43=0,0,'Student input data'!L52/'Simulation input'!C$43)+IF('Simulation input'!C$44=0,0,'Student input data'!M52/'Simulation input'!C$44)+IF('Simulation input'!C$45=0,0,'Student input data'!N52/'Simulation input'!C$45)+IF('Simulation input'!C$46=0,0,'Student input data'!O52/'Simulation input'!C$46)+IF('Simulation input'!C$47=0,0,'Student input data'!P52/'Simulation input'!C$47)+IF('Simulation input'!C$48=0,0,'Student input data'!Q52/'Simulation input'!C$47)</f>
        <v>0</v>
      </c>
      <c r="AJ52" s="315">
        <f>('Student input data'!C52/450)*'Simulation input'!C$248</f>
        <v>0</v>
      </c>
      <c r="AK52" s="315">
        <f>'Simulation input'!$C$212/'Simulation input'!$C$10*'Student input data'!C52</f>
        <v>0</v>
      </c>
      <c r="AL52" s="315">
        <f>IF('Student input data'!C52=0,0,IF('Student input data'!C52&lt;'Simulation input'!$C$10,0,('Student input data'!C52-'Simulation input'!$C$10)/'Simulation input'!$C$10)*'Simulation input'!C$219)</f>
        <v>0</v>
      </c>
      <c r="AM52" s="315"/>
      <c r="AN52" s="315">
        <f>IF(C52=0,0,'Simulation input'!C$255)</f>
        <v>0</v>
      </c>
      <c r="AO52" s="315">
        <f>IF(C52=0,0,IF('Student input data'!C52&lt;'Simulation input'!$C$10,0,(('Student input data'!C52-'Simulation input'!$C$10)/'Simulation input'!$C$10)*'Simulation input'!$C$262))</f>
        <v>0</v>
      </c>
      <c r="AP52" s="315">
        <f>('Student input data'!C52/450)*'Simulation input'!C$269</f>
        <v>0</v>
      </c>
      <c r="AQ52" s="131"/>
      <c r="AR52" s="132">
        <f>'Simulation input'!C$279*'Student input data'!C52</f>
        <v>0</v>
      </c>
      <c r="AS52" s="132">
        <f>'Simulation input'!C$280*'Student input data'!C52</f>
        <v>0</v>
      </c>
      <c r="AT52" s="132">
        <f>'Simulation input'!C$281*'Student input data'!C52</f>
        <v>0</v>
      </c>
      <c r="AU52" s="132">
        <f>'Simulation input'!C$282*'Student input data'!C52</f>
        <v>0</v>
      </c>
      <c r="AV52" s="132">
        <f>'Simulation input'!C$283*'Student input data'!C52</f>
        <v>0</v>
      </c>
      <c r="AW52" s="132">
        <f t="shared" si="4"/>
        <v>0</v>
      </c>
      <c r="AX52" s="132">
        <f>IF('Student input data'!C52=0,0,AW52/'Student input data'!C52)</f>
        <v>0</v>
      </c>
    </row>
    <row r="53" spans="1:50" x14ac:dyDescent="0.2">
      <c r="A53" s="204"/>
      <c r="B53" s="339" t="s">
        <v>231</v>
      </c>
      <c r="C53" s="319">
        <f t="shared" ref="C53:M53" si="10">SUM(C13:C52)</f>
        <v>325.52</v>
      </c>
      <c r="D53" s="320">
        <f t="shared" si="10"/>
        <v>0</v>
      </c>
      <c r="E53" s="320">
        <f t="shared" si="10"/>
        <v>199.79999999999998</v>
      </c>
      <c r="F53" s="320">
        <f t="shared" si="10"/>
        <v>15.266666666666666</v>
      </c>
      <c r="G53" s="320">
        <f t="shared" si="10"/>
        <v>76.86666666666666</v>
      </c>
      <c r="H53" s="320">
        <f t="shared" si="10"/>
        <v>15.266666666666666</v>
      </c>
      <c r="I53" s="320">
        <f t="shared" si="10"/>
        <v>9.16</v>
      </c>
      <c r="J53" s="320">
        <f t="shared" si="10"/>
        <v>9.16</v>
      </c>
      <c r="K53" s="320">
        <f t="shared" si="10"/>
        <v>0</v>
      </c>
      <c r="L53" s="320">
        <f t="shared" si="10"/>
        <v>0</v>
      </c>
      <c r="M53" s="320">
        <f t="shared" si="10"/>
        <v>0</v>
      </c>
      <c r="N53" s="320">
        <f t="shared" ref="N53:S53" si="11">SUM(N13:N51)</f>
        <v>0</v>
      </c>
      <c r="O53" s="320">
        <f t="shared" si="11"/>
        <v>0</v>
      </c>
      <c r="P53" s="320">
        <f t="shared" si="11"/>
        <v>0</v>
      </c>
      <c r="Q53" s="320">
        <f t="shared" si="11"/>
        <v>0</v>
      </c>
      <c r="R53" s="320">
        <f t="shared" si="11"/>
        <v>65.103999999999999</v>
      </c>
      <c r="S53" s="320">
        <f t="shared" si="11"/>
        <v>390.62399999999997</v>
      </c>
      <c r="T53" s="321"/>
      <c r="U53" s="322">
        <f>SUM(U13:U52)</f>
        <v>25.33</v>
      </c>
      <c r="V53" s="322">
        <f t="shared" ref="V53:AP53" si="12">SUM(V13:V52)</f>
        <v>15.007777777777779</v>
      </c>
      <c r="W53" s="322">
        <f t="shared" si="12"/>
        <v>4.2</v>
      </c>
      <c r="X53" s="322">
        <f t="shared" si="12"/>
        <v>1.5625</v>
      </c>
      <c r="Y53" s="322">
        <f t="shared" si="12"/>
        <v>1.5625</v>
      </c>
      <c r="Z53" s="322">
        <f t="shared" si="12"/>
        <v>35.929078014184398</v>
      </c>
      <c r="AA53" s="322">
        <f t="shared" si="12"/>
        <v>3</v>
      </c>
      <c r="AB53" s="322">
        <f t="shared" si="12"/>
        <v>6.7546666666666662</v>
      </c>
      <c r="AC53" s="322">
        <f t="shared" si="12"/>
        <v>11.257777777777779</v>
      </c>
      <c r="AD53" s="322">
        <f t="shared" si="12"/>
        <v>3</v>
      </c>
      <c r="AE53" s="322">
        <f t="shared" si="12"/>
        <v>107.60430023640662</v>
      </c>
      <c r="AF53" s="322">
        <f t="shared" si="12"/>
        <v>498.2283002364066</v>
      </c>
      <c r="AG53" s="322">
        <f t="shared" si="12"/>
        <v>0</v>
      </c>
      <c r="AH53" s="322">
        <f t="shared" si="12"/>
        <v>5.0660000000000003E-6</v>
      </c>
      <c r="AI53" s="322">
        <f t="shared" si="12"/>
        <v>0</v>
      </c>
      <c r="AJ53" s="322">
        <f t="shared" si="12"/>
        <v>22.515555555555558</v>
      </c>
      <c r="AK53" s="322">
        <f t="shared" si="12"/>
        <v>9.8505555555555553</v>
      </c>
      <c r="AL53" s="322">
        <f t="shared" si="12"/>
        <v>8.2577777777777772</v>
      </c>
      <c r="AM53" s="322">
        <f t="shared" si="12"/>
        <v>0</v>
      </c>
      <c r="AN53" s="322">
        <f t="shared" si="12"/>
        <v>3</v>
      </c>
      <c r="AO53" s="322">
        <f t="shared" si="12"/>
        <v>8.2577777777777772</v>
      </c>
      <c r="AP53" s="322">
        <f t="shared" si="12"/>
        <v>22.515555555555558</v>
      </c>
      <c r="AQ53" s="205"/>
      <c r="AR53" s="206">
        <f t="shared" ref="AR53:AX53" si="13">SUM(AR13:AR52)</f>
        <v>633250</v>
      </c>
      <c r="AS53" s="206">
        <f t="shared" si="13"/>
        <v>1266500</v>
      </c>
      <c r="AT53" s="206">
        <f t="shared" si="13"/>
        <v>1089190</v>
      </c>
      <c r="AU53" s="206">
        <f t="shared" si="13"/>
        <v>1519800</v>
      </c>
      <c r="AV53" s="206">
        <f t="shared" si="13"/>
        <v>202640</v>
      </c>
      <c r="AW53" s="206">
        <f t="shared" si="13"/>
        <v>4711380</v>
      </c>
      <c r="AX53" s="206">
        <f t="shared" si="13"/>
        <v>2790</v>
      </c>
    </row>
    <row r="54" spans="1:50" x14ac:dyDescent="0.2">
      <c r="B54" s="340"/>
      <c r="C54" s="313"/>
      <c r="D54" s="313"/>
      <c r="E54" s="313"/>
      <c r="F54" s="313"/>
      <c r="G54" s="313"/>
      <c r="H54" s="313"/>
      <c r="I54" s="313"/>
      <c r="J54" s="313"/>
      <c r="K54" s="313"/>
      <c r="L54" s="313"/>
      <c r="M54" s="313"/>
      <c r="N54" s="313"/>
      <c r="O54" s="313"/>
      <c r="P54" s="313"/>
      <c r="Q54" s="313"/>
      <c r="R54" s="313"/>
      <c r="S54" s="313"/>
      <c r="T54" s="318"/>
      <c r="U54" s="314"/>
      <c r="V54" s="313"/>
      <c r="W54" s="313"/>
      <c r="X54" s="323"/>
      <c r="Y54" s="323"/>
      <c r="Z54" s="323"/>
      <c r="AA54" s="323"/>
      <c r="AB54" s="323"/>
      <c r="AC54" s="323"/>
      <c r="AD54" s="323"/>
      <c r="AE54" s="323"/>
      <c r="AF54" s="313"/>
      <c r="AG54" s="324"/>
      <c r="AH54" s="313"/>
      <c r="AI54" s="313"/>
      <c r="AJ54" s="313"/>
      <c r="AK54" s="313"/>
      <c r="AL54" s="313"/>
      <c r="AM54" s="313"/>
      <c r="AN54" s="313"/>
      <c r="AO54" s="313"/>
      <c r="AP54" s="313"/>
      <c r="AQ54" s="111"/>
      <c r="AR54" s="110"/>
      <c r="AS54" s="110"/>
      <c r="AT54" s="110"/>
      <c r="AU54" s="110"/>
      <c r="AV54" s="110"/>
      <c r="AW54" s="110"/>
      <c r="AX54" s="110"/>
    </row>
    <row r="55" spans="1:50" x14ac:dyDescent="0.2">
      <c r="B55" s="340"/>
      <c r="C55" s="313"/>
      <c r="D55" s="313"/>
      <c r="E55" s="313"/>
      <c r="F55" s="313"/>
      <c r="G55" s="313"/>
      <c r="H55" s="313"/>
      <c r="I55" s="313"/>
      <c r="J55" s="313"/>
      <c r="K55" s="313"/>
      <c r="L55" s="313"/>
      <c r="M55" s="313"/>
      <c r="N55" s="313"/>
      <c r="O55" s="313"/>
      <c r="P55" s="313"/>
      <c r="Q55" s="313"/>
      <c r="R55" s="313"/>
      <c r="S55" s="313"/>
      <c r="T55" s="318"/>
      <c r="U55" s="314"/>
      <c r="V55" s="313"/>
      <c r="W55" s="313"/>
      <c r="X55" s="313"/>
      <c r="Y55" s="313"/>
      <c r="Z55" s="313"/>
      <c r="AA55" s="313"/>
      <c r="AB55" s="313"/>
      <c r="AC55" s="313"/>
      <c r="AD55" s="313"/>
      <c r="AE55" s="313"/>
      <c r="AF55" s="313"/>
      <c r="AG55" s="324"/>
      <c r="AH55" s="313"/>
      <c r="AI55" s="313"/>
      <c r="AJ55" s="313"/>
      <c r="AK55" s="313"/>
      <c r="AL55" s="313"/>
      <c r="AM55" s="313"/>
      <c r="AN55" s="313"/>
      <c r="AO55" s="313"/>
      <c r="AP55" s="313"/>
      <c r="AQ55" s="111"/>
      <c r="AR55" s="110"/>
      <c r="AS55" s="110"/>
      <c r="AT55" s="110"/>
      <c r="AU55" s="110"/>
      <c r="AV55" s="110"/>
      <c r="AW55" s="110"/>
      <c r="AX55" s="110"/>
    </row>
    <row r="56" spans="1:50" x14ac:dyDescent="0.2">
      <c r="B56" s="340"/>
      <c r="C56" s="313"/>
      <c r="D56" s="313"/>
      <c r="E56" s="313"/>
      <c r="F56" s="313"/>
      <c r="G56" s="313"/>
      <c r="H56" s="313"/>
      <c r="I56" s="313"/>
      <c r="J56" s="313"/>
      <c r="K56" s="313"/>
      <c r="L56" s="313"/>
      <c r="M56" s="313"/>
      <c r="N56" s="313"/>
      <c r="O56" s="313"/>
      <c r="P56" s="313"/>
      <c r="Q56" s="313"/>
      <c r="R56" s="313"/>
      <c r="S56" s="313"/>
      <c r="T56" s="318"/>
      <c r="U56" s="314"/>
      <c r="V56" s="313"/>
      <c r="W56" s="313"/>
      <c r="X56" s="313"/>
      <c r="Y56" s="315">
        <f>IF('Simulation input'!$C$149="y",('Student input data'!V56*0.5/'Simulation input'!C$156),0)</f>
        <v>0</v>
      </c>
      <c r="Z56" s="313"/>
      <c r="AA56" s="313"/>
      <c r="AB56" s="313"/>
      <c r="AC56" s="313"/>
      <c r="AD56" s="313"/>
      <c r="AE56" s="313"/>
      <c r="AF56" s="313"/>
      <c r="AG56" s="324"/>
      <c r="AH56" s="313"/>
      <c r="AI56" s="313"/>
      <c r="AJ56" s="313"/>
      <c r="AK56" s="313"/>
      <c r="AL56" s="313"/>
      <c r="AM56" s="313"/>
      <c r="AN56" s="313"/>
      <c r="AO56" s="313"/>
      <c r="AP56" s="313"/>
      <c r="AQ56" s="111"/>
      <c r="AR56" s="110"/>
      <c r="AS56" s="110"/>
      <c r="AT56" s="110"/>
      <c r="AU56" s="110"/>
      <c r="AV56" s="110"/>
      <c r="AW56" s="110"/>
      <c r="AX56" s="110"/>
    </row>
    <row r="57" spans="1:50" x14ac:dyDescent="0.2">
      <c r="B57" s="336"/>
      <c r="C57" s="325"/>
      <c r="D57" s="313"/>
      <c r="E57" s="313"/>
      <c r="F57" s="313"/>
      <c r="G57" s="313"/>
      <c r="H57" s="313"/>
      <c r="I57" s="313"/>
      <c r="J57" s="313"/>
      <c r="K57" s="313"/>
      <c r="L57" s="313"/>
      <c r="M57" s="313"/>
      <c r="N57" s="313"/>
      <c r="O57" s="313"/>
      <c r="P57" s="313"/>
      <c r="Q57" s="313"/>
      <c r="R57" s="313"/>
      <c r="S57" s="313"/>
      <c r="T57" s="318"/>
      <c r="U57" s="314"/>
      <c r="V57" s="313"/>
      <c r="W57" s="313"/>
      <c r="X57" s="313"/>
      <c r="Y57" s="313"/>
      <c r="Z57" s="313"/>
      <c r="AA57" s="313"/>
      <c r="AB57" s="313"/>
      <c r="AC57" s="313"/>
      <c r="AD57" s="313"/>
      <c r="AE57" s="313"/>
      <c r="AF57" s="313"/>
      <c r="AG57" s="324"/>
      <c r="AH57" s="313"/>
      <c r="AI57" s="313"/>
      <c r="AJ57" s="313"/>
      <c r="AK57" s="313"/>
      <c r="AL57" s="313"/>
      <c r="AM57" s="313"/>
      <c r="AN57" s="313"/>
      <c r="AO57" s="313"/>
      <c r="AP57" s="313"/>
      <c r="AQ57" s="111"/>
      <c r="AR57" s="110"/>
      <c r="AS57" s="110"/>
      <c r="AT57" s="110"/>
      <c r="AU57" s="110"/>
      <c r="AV57" s="110"/>
      <c r="AW57" s="110"/>
      <c r="AX57" s="110"/>
    </row>
    <row r="58" spans="1:50" x14ac:dyDescent="0.2">
      <c r="B58" s="335"/>
      <c r="C58" s="536" t="s">
        <v>424</v>
      </c>
      <c r="D58" s="537"/>
      <c r="E58" s="537"/>
      <c r="F58" s="537"/>
      <c r="G58" s="537"/>
      <c r="H58" s="537"/>
      <c r="I58" s="537"/>
      <c r="J58" s="537"/>
      <c r="K58" s="537"/>
      <c r="L58" s="537"/>
      <c r="M58" s="537"/>
      <c r="N58" s="537"/>
      <c r="O58" s="537"/>
      <c r="P58" s="537"/>
      <c r="Q58" s="537"/>
      <c r="R58" s="537"/>
      <c r="S58" s="537"/>
      <c r="T58" s="318"/>
      <c r="U58" s="536" t="s">
        <v>227</v>
      </c>
      <c r="V58" s="536"/>
      <c r="W58" s="536"/>
      <c r="X58" s="536"/>
      <c r="Y58" s="536"/>
      <c r="Z58" s="536"/>
      <c r="AA58" s="536"/>
      <c r="AB58" s="536"/>
      <c r="AC58" s="536"/>
      <c r="AD58" s="536"/>
      <c r="AE58" s="536"/>
      <c r="AF58" s="536"/>
      <c r="AG58" s="326"/>
      <c r="AH58" s="531" t="s">
        <v>289</v>
      </c>
      <c r="AI58" s="532"/>
      <c r="AJ58" s="532"/>
      <c r="AK58" s="533"/>
      <c r="AL58" s="532"/>
      <c r="AM58" s="304"/>
      <c r="AN58" s="536" t="s">
        <v>286</v>
      </c>
      <c r="AO58" s="537"/>
      <c r="AP58" s="537"/>
      <c r="AQ58" s="95"/>
      <c r="AR58" s="512" t="s">
        <v>157</v>
      </c>
      <c r="AS58" s="512"/>
      <c r="AT58" s="512"/>
      <c r="AU58" s="512"/>
      <c r="AV58" s="512"/>
      <c r="AW58" s="512"/>
      <c r="AX58" s="512"/>
    </row>
    <row r="59" spans="1:50" ht="15" customHeight="1" x14ac:dyDescent="0.2">
      <c r="B59" s="336"/>
      <c r="C59" s="305" t="s">
        <v>1</v>
      </c>
      <c r="D59" s="546" t="s">
        <v>346</v>
      </c>
      <c r="E59" s="546"/>
      <c r="F59" s="546"/>
      <c r="G59" s="546"/>
      <c r="H59" s="546"/>
      <c r="I59" s="546"/>
      <c r="J59" s="546"/>
      <c r="K59" s="546"/>
      <c r="L59" s="546"/>
      <c r="M59" s="546"/>
      <c r="N59" s="546"/>
      <c r="O59" s="546"/>
      <c r="P59" s="546"/>
      <c r="Q59" s="546"/>
      <c r="R59" s="514" t="s">
        <v>462</v>
      </c>
      <c r="S59" s="539" t="s">
        <v>345</v>
      </c>
      <c r="T59" s="306"/>
      <c r="U59" s="506" t="s">
        <v>332</v>
      </c>
      <c r="V59" s="543" t="s">
        <v>333</v>
      </c>
      <c r="W59" s="302"/>
      <c r="X59" s="541" t="s">
        <v>335</v>
      </c>
      <c r="Y59" s="541" t="s">
        <v>336</v>
      </c>
      <c r="Z59" s="506" t="s">
        <v>337</v>
      </c>
      <c r="AA59" s="414"/>
      <c r="AB59" s="414"/>
      <c r="AC59" s="506" t="s">
        <v>356</v>
      </c>
      <c r="AD59" s="506" t="s">
        <v>338</v>
      </c>
      <c r="AE59" s="506" t="s">
        <v>350</v>
      </c>
      <c r="AF59" s="506" t="s">
        <v>339</v>
      </c>
      <c r="AG59" s="308"/>
      <c r="AH59" s="506" t="s">
        <v>347</v>
      </c>
      <c r="AI59" s="506" t="s">
        <v>348</v>
      </c>
      <c r="AJ59" s="506" t="s">
        <v>349</v>
      </c>
      <c r="AK59" s="506" t="s">
        <v>340</v>
      </c>
      <c r="AL59" s="506" t="s">
        <v>341</v>
      </c>
      <c r="AM59" s="414"/>
      <c r="AN59" s="506" t="s">
        <v>61</v>
      </c>
      <c r="AO59" s="506" t="s">
        <v>463</v>
      </c>
      <c r="AP59" s="506" t="s">
        <v>80</v>
      </c>
      <c r="AQ59" s="92"/>
      <c r="AR59" s="508" t="s">
        <v>342</v>
      </c>
      <c r="AS59" s="416"/>
      <c r="AT59" s="508" t="s">
        <v>352</v>
      </c>
      <c r="AU59" s="508" t="s">
        <v>351</v>
      </c>
      <c r="AV59" s="508" t="s">
        <v>432</v>
      </c>
      <c r="AW59" s="508" t="s">
        <v>343</v>
      </c>
      <c r="AX59" s="535" t="s">
        <v>344</v>
      </c>
    </row>
    <row r="60" spans="1:50" ht="37" customHeight="1" x14ac:dyDescent="0.2">
      <c r="B60" s="337" t="s">
        <v>113</v>
      </c>
      <c r="C60" s="415" t="s">
        <v>214</v>
      </c>
      <c r="D60" s="415" t="s">
        <v>155</v>
      </c>
      <c r="E60" s="415" t="s">
        <v>5</v>
      </c>
      <c r="F60" s="412">
        <v>1</v>
      </c>
      <c r="G60" s="412">
        <f>1+F60</f>
        <v>2</v>
      </c>
      <c r="H60" s="412">
        <f>1+G60</f>
        <v>3</v>
      </c>
      <c r="I60" s="412">
        <f>1+H60</f>
        <v>4</v>
      </c>
      <c r="J60" s="412">
        <f>1+I60</f>
        <v>5</v>
      </c>
      <c r="K60" s="412">
        <v>6</v>
      </c>
      <c r="L60" s="412">
        <v>7</v>
      </c>
      <c r="M60" s="412">
        <v>8</v>
      </c>
      <c r="N60" s="412">
        <v>9</v>
      </c>
      <c r="O60" s="412">
        <v>10</v>
      </c>
      <c r="P60" s="412">
        <v>11</v>
      </c>
      <c r="Q60" s="412">
        <v>12</v>
      </c>
      <c r="R60" s="501"/>
      <c r="S60" s="540"/>
      <c r="T60" s="415"/>
      <c r="U60" s="507"/>
      <c r="V60" s="544"/>
      <c r="W60" s="415" t="s">
        <v>334</v>
      </c>
      <c r="X60" s="542"/>
      <c r="Y60" s="542"/>
      <c r="Z60" s="538"/>
      <c r="AA60" s="415" t="s">
        <v>178</v>
      </c>
      <c r="AB60" s="415" t="s">
        <v>28</v>
      </c>
      <c r="AC60" s="538"/>
      <c r="AD60" s="538"/>
      <c r="AE60" s="507"/>
      <c r="AF60" s="507"/>
      <c r="AG60" s="310"/>
      <c r="AH60" s="507"/>
      <c r="AI60" s="507"/>
      <c r="AJ60" s="507"/>
      <c r="AK60" s="507"/>
      <c r="AL60" s="507"/>
      <c r="AM60" s="311"/>
      <c r="AN60" s="507"/>
      <c r="AO60" s="507"/>
      <c r="AP60" s="507"/>
      <c r="AQ60" s="92"/>
      <c r="AR60" s="534"/>
      <c r="AS60" s="413" t="s">
        <v>106</v>
      </c>
      <c r="AT60" s="534"/>
      <c r="AU60" s="534"/>
      <c r="AV60" s="534"/>
      <c r="AW60" s="534"/>
      <c r="AX60" s="501"/>
    </row>
    <row r="61" spans="1:50" x14ac:dyDescent="0.2">
      <c r="A61" s="72">
        <f>'Student input data'!A61</f>
        <v>1</v>
      </c>
      <c r="B61" s="338" t="str">
        <f>IF('Student input data'!B61="","-",'Student input data'!B61)</f>
        <v>New School</v>
      </c>
      <c r="C61" s="328">
        <f t="shared" ref="C61:C70" si="14">SUM(D61:Q61)</f>
        <v>95.399999999999977</v>
      </c>
      <c r="D61" s="312">
        <f>'Student input data'!D61/'Simulation input'!$C$17</f>
        <v>0</v>
      </c>
      <c r="E61" s="312">
        <f>IF('Simulation input'!$C$52="y",'Student input data'!E61/'Simulation input'!C$18,('Student input data'!E61/2)/'Simulation input'!C$18)</f>
        <v>66.599999999999994</v>
      </c>
      <c r="F61" s="312">
        <f>'Student input data'!F$61/'Simulation input'!$C$19</f>
        <v>0</v>
      </c>
      <c r="G61" s="312">
        <f>'Student input data'!G61/'Simulation input'!$C$20</f>
        <v>0</v>
      </c>
      <c r="H61" s="312">
        <f>'Student input data'!H61/'Simulation input'!$C$21</f>
        <v>0</v>
      </c>
      <c r="I61" s="312">
        <f>'Student input data'!I61/'Simulation input'!$C$22</f>
        <v>0</v>
      </c>
      <c r="J61" s="312">
        <f>'Student input data'!J61/'Simulation input'!$C$23</f>
        <v>0</v>
      </c>
      <c r="K61" s="312">
        <f>'Student input data'!K61/'Simulation input'!$C$24</f>
        <v>9.6</v>
      </c>
      <c r="L61" s="312">
        <f>'Student input data'!L61/'Simulation input'!C$25</f>
        <v>9.6</v>
      </c>
      <c r="M61" s="312">
        <f>'Student input data'!M61/'Simulation input'!C$26</f>
        <v>9.6</v>
      </c>
      <c r="N61" s="312">
        <f>'Student input data'!N$61/'Simulation input'!$C$27</f>
        <v>0</v>
      </c>
      <c r="O61" s="312">
        <f>'Student input data'!O61/'Simulation input'!$C$28</f>
        <v>0</v>
      </c>
      <c r="P61" s="312">
        <f>'Student input data'!P61/'Simulation input'!$C$29</f>
        <v>0</v>
      </c>
      <c r="Q61" s="312">
        <f>'Student input data'!Q61/'Simulation input'!$C$30</f>
        <v>0</v>
      </c>
      <c r="R61" s="314">
        <f>(SUM(D61:J61)*'Simulation input'!$C$65)+(SUM(K61:M61)*'Simulation input'!$C$66)+(SUM(N61:Q61)*'Simulation input'!$C$67)</f>
        <v>19.079999999999998</v>
      </c>
      <c r="S61" s="314">
        <f>C61+R61</f>
        <v>114.47999999999998</v>
      </c>
      <c r="T61" s="313"/>
      <c r="U61" s="316">
        <f>IF('Student input data'!C61=0,0,       IF('Student input data'!C61&lt;'Simulation input'!$C$87,'Simulation input'!$C$80/'Simulation input'!$C$87*'Student input data'!C61,          IF('Student input data'!C61&lt;'Simulation input'!$C$73,'Simulation input'!$C$80,     'Student input data'!C61/'Simulation input'!$C$73)))</f>
        <v>8.5950000000000006</v>
      </c>
      <c r="V61" s="317">
        <f>('Student input data'!C61/'Simulation input'!$C$108)+('Student input data'!V61/'Simulation input'!$C$94)</f>
        <v>6.32</v>
      </c>
      <c r="W61" s="315">
        <f>'Student input data'!R61/'Simulation input'!C$115</f>
        <v>2</v>
      </c>
      <c r="X61" s="315">
        <f>IF('Simulation input'!$C$122="y",'Student input data'!V61*0.5/'Simulation input'!$C$129,0)</f>
        <v>1.0416666666666667</v>
      </c>
      <c r="Y61" s="315">
        <f>IF('Simulation input'!$C$149="y",('Student input data'!V61*0.5/'Simulation input'!C$156),0)</f>
        <v>1.0416666666666667</v>
      </c>
      <c r="Z61" s="315">
        <f>'Student input data'!C61/'Simulation input'!C$191</f>
        <v>12.191489361702128</v>
      </c>
      <c r="AA61" s="315">
        <f>IF(C61=0,0,'Simulation input'!C$206)</f>
        <v>1</v>
      </c>
      <c r="AB61" s="315">
        <f>IF(C61=0,0,'Student input data'!C61/'Simulation input'!$C$227)</f>
        <v>2.2919999999999998</v>
      </c>
      <c r="AC61" s="315">
        <f>IF('Student input data'!C61=0,0,('Student input data'!C61/'Simulation input'!C$242))</f>
        <v>6.8760000000000003</v>
      </c>
      <c r="AD61" s="315">
        <f>'Student input data'!V61/'Simulation input'!C$234</f>
        <v>2</v>
      </c>
      <c r="AE61" s="315">
        <f t="shared" ref="AE61:AE70" si="15">SUM(U61:AD61)</f>
        <v>43.357822695035459</v>
      </c>
      <c r="AF61" s="315">
        <f t="shared" ref="AF61:AF70" si="16">S61+AE61</f>
        <v>157.83782269503544</v>
      </c>
      <c r="AG61" s="317"/>
      <c r="AH61" s="315">
        <f>'Student input data'!C61/'Simulation input'!C$199</f>
        <v>1.719E-6</v>
      </c>
      <c r="AI61" s="315">
        <f>IF('Simulation input'!C$35=0,0,'Student input data'!D61/'Simulation input'!C$35)+IF('Simulation input'!C$36=0,0,'Student input data'!E61/'Simulation input'!C$36)+IF('Simulation input'!C$37=0,0,'Student input data'!F61/'Simulation input'!C$37)+IF('Simulation input'!C$38=0,0,'Student input data'!G61/'Simulation input'!C$38)+IF('Simulation input'!C$39=0,0,'Student input data'!H61/'Simulation input'!C$39)+IF('Simulation input'!C$40=0,0,'Student input data'!I61/'Simulation input'!C$40)+IF('Simulation input'!C$41=0,0,'Student input data'!J61/'Simulation input'!C$41)+IF('Simulation input'!C$42=0,0,'Student input data'!K61/'Simulation input'!C$42)+IF('Simulation input'!C$43=0,0,'Student input data'!L61/'Simulation input'!C$43)+IF('Simulation input'!C$44=0,0,'Student input data'!M61/'Simulation input'!C$44)+IF('Simulation input'!C$45=0,0,'Student input data'!N61/'Simulation input'!C$45)+IF('Simulation input'!C$46=0,0,'Student input data'!O61/'Simulation input'!C$46)+IF('Simulation input'!C$47=0,0,'Student input data'!P61/'Simulation input'!C$47)+IF('Simulation input'!C$48=0,0,'Student input data'!Q61/'Simulation input'!C$47)</f>
        <v>0</v>
      </c>
      <c r="AJ61" s="315">
        <f>('Student input data'!C61/450)*'Simulation input'!C$249</f>
        <v>7.64</v>
      </c>
      <c r="AK61" s="315">
        <f>'Simulation input'!$C$213/'Simulation input'!$C$11*'Student input data'!C61</f>
        <v>3.3424999999999998</v>
      </c>
      <c r="AL61" s="315">
        <f>IF('Student input data'!C61=0,0,IF('Student input data'!C61&lt;'Simulation input'!$C$11,0,('Student input data'!C61-'Simulation input'!$C$11)/'Simulation input'!$C$11)*'Simulation input'!C$220)</f>
        <v>2.82</v>
      </c>
      <c r="AM61" s="315"/>
      <c r="AN61" s="315">
        <f>IF(C61=0,0,'Simulation input'!C$256)</f>
        <v>1</v>
      </c>
      <c r="AO61" s="315">
        <f>IF(C61=0,0,IF('Student input data'!C61&lt;'Simulation input'!$C$11,0,(('Student input data'!C61-'Simulation input'!$C$11)/'Simulation input'!$C$11)*'Simulation input'!$C$263))</f>
        <v>2.82</v>
      </c>
      <c r="AP61" s="315">
        <f>('Student input data'!C61/450)*'Simulation input'!C$270</f>
        <v>7.64</v>
      </c>
      <c r="AQ61" s="110"/>
      <c r="AR61" s="132">
        <f>'Simulation input'!D$279*'Student input data'!C61</f>
        <v>214875</v>
      </c>
      <c r="AS61" s="132">
        <f>'Simulation input'!D$280*'Student input data'!C61</f>
        <v>429750</v>
      </c>
      <c r="AT61" s="132">
        <f>'Simulation input'!D$281*'Student input data'!C61</f>
        <v>369585</v>
      </c>
      <c r="AU61" s="132">
        <f>'Simulation input'!D$282*'Student input data'!C61</f>
        <v>515700</v>
      </c>
      <c r="AV61" s="132">
        <f>'Simulation input'!D$283*'Student input data'!C61</f>
        <v>68760</v>
      </c>
      <c r="AW61" s="132">
        <f>SUM(AR61:AV61)</f>
        <v>1598670</v>
      </c>
      <c r="AX61" s="132">
        <f>IF('Student input data'!C61=0,0,AW61/'Student input data'!C61)</f>
        <v>930</v>
      </c>
    </row>
    <row r="62" spans="1:50" x14ac:dyDescent="0.2">
      <c r="A62" s="72">
        <f>'Student input data'!A62</f>
        <v>2</v>
      </c>
      <c r="B62" s="338" t="str">
        <f>IF('Student input data'!B62="","-",'Student input data'!B62)</f>
        <v>New School</v>
      </c>
      <c r="C62" s="328">
        <f t="shared" si="14"/>
        <v>18</v>
      </c>
      <c r="D62" s="312">
        <f>'Student input data'!D62/'Simulation input'!$C$17</f>
        <v>0</v>
      </c>
      <c r="E62" s="312">
        <f>IF('Simulation input'!$C$52="y",'Student input data'!E62/'Simulation input'!C$18,('Student input data'!E62/2)/'Simulation input'!C$18)</f>
        <v>0</v>
      </c>
      <c r="F62" s="312">
        <f>'Student input data'!F$61/'Simulation input'!$C$19</f>
        <v>0</v>
      </c>
      <c r="G62" s="312">
        <f>'Student input data'!G62/'Simulation input'!$C$20</f>
        <v>0</v>
      </c>
      <c r="H62" s="312">
        <f>'Student input data'!H62/'Simulation input'!$C$21</f>
        <v>0</v>
      </c>
      <c r="I62" s="312">
        <f>'Student input data'!I62/'Simulation input'!$C$22</f>
        <v>0</v>
      </c>
      <c r="J62" s="312">
        <f>'Student input data'!J62/'Simulation input'!$C$23</f>
        <v>0</v>
      </c>
      <c r="K62" s="312">
        <f>'Student input data'!K62/'Simulation input'!$C$24</f>
        <v>6</v>
      </c>
      <c r="L62" s="312">
        <f>'Student input data'!L62/'Simulation input'!C$25</f>
        <v>6</v>
      </c>
      <c r="M62" s="312">
        <f>'Student input data'!M62/'Simulation input'!C$26</f>
        <v>6</v>
      </c>
      <c r="N62" s="312">
        <f>'Student input data'!N$61/'Simulation input'!$C$27</f>
        <v>0</v>
      </c>
      <c r="O62" s="312">
        <f>'Student input data'!O62/'Simulation input'!$C$28</f>
        <v>0</v>
      </c>
      <c r="P62" s="312">
        <f>'Student input data'!P62/'Simulation input'!$C$29</f>
        <v>0</v>
      </c>
      <c r="Q62" s="312">
        <f>'Student input data'!Q62/'Simulation input'!$C$30</f>
        <v>0</v>
      </c>
      <c r="R62" s="314">
        <f>(SUM(D62:J62)*'Simulation input'!$C$65)+(SUM(K62:M62)*'Simulation input'!$C$66)+(SUM(N62:Q62)*'Simulation input'!$C$67)</f>
        <v>3.6</v>
      </c>
      <c r="S62" s="314">
        <f t="shared" ref="S62:S70" si="17">C62+R62</f>
        <v>21.6</v>
      </c>
      <c r="T62" s="313"/>
      <c r="U62" s="316">
        <f>IF('Student input data'!C62=0,0,       IF('Student input data'!C62&lt;'Simulation input'!$C$87,'Simulation input'!$C$80/'Simulation input'!$C$87*'Student input data'!C62,          IF('Student input data'!C62&lt;'Simulation input'!$C$73,'Simulation input'!$C$80,     'Student input data'!C62/'Simulation input'!$C$73)))</f>
        <v>2.25</v>
      </c>
      <c r="V62" s="317">
        <f>('Student input data'!C62/'Simulation input'!$C$108)+('Student input data'!V62/'Simulation input'!$C$94)</f>
        <v>2.25</v>
      </c>
      <c r="W62" s="315">
        <f>'Student input data'!R62/'Simulation input'!C$115</f>
        <v>1</v>
      </c>
      <c r="X62" s="315">
        <f>IF('Simulation input'!$C$122="y",'Student input data'!V62*0.5/'Simulation input'!$C$129,0)</f>
        <v>0.52083333333333337</v>
      </c>
      <c r="Y62" s="315">
        <f>IF('Simulation input'!$C$149="y",('Student input data'!V62*0.5/'Simulation input'!C$156),0)</f>
        <v>0.52083333333333337</v>
      </c>
      <c r="Z62" s="315">
        <f>'Student input data'!C62/'Simulation input'!C$191</f>
        <v>3.1914893617021276</v>
      </c>
      <c r="AA62" s="315">
        <f>IF(C62=0,0,'Simulation input'!C$206)</f>
        <v>1</v>
      </c>
      <c r="AB62" s="315">
        <f>IF(C62=0,0,'Student input data'!C62/'Simulation input'!$C$227)</f>
        <v>0.6</v>
      </c>
      <c r="AC62" s="315">
        <f>IF('Student input data'!C62=0,0,('Student input data'!C62/'Simulation input'!C$242))</f>
        <v>1.8</v>
      </c>
      <c r="AD62" s="315">
        <f>'Student input data'!V62/'Simulation input'!C$234</f>
        <v>1</v>
      </c>
      <c r="AE62" s="315">
        <f t="shared" si="15"/>
        <v>14.133156028368793</v>
      </c>
      <c r="AF62" s="315">
        <f t="shared" si="16"/>
        <v>35.733156028368796</v>
      </c>
      <c r="AG62" s="317"/>
      <c r="AH62" s="315">
        <f>'Student input data'!C62/'Simulation input'!C$199</f>
        <v>4.4999999999999998E-7</v>
      </c>
      <c r="AI62" s="315">
        <f>IF('Simulation input'!C$35=0,0,'Student input data'!D62/'Simulation input'!C$35)+IF('Simulation input'!C$36=0,0,'Student input data'!E62/'Simulation input'!C$36)+IF('Simulation input'!C$37=0,0,'Student input data'!F62/'Simulation input'!C$37)+IF('Simulation input'!C$38=0,0,'Student input data'!G62/'Simulation input'!C$38)+IF('Simulation input'!C$39=0,0,'Student input data'!H62/'Simulation input'!C$39)+IF('Simulation input'!C$40=0,0,'Student input data'!I62/'Simulation input'!C$40)+IF('Simulation input'!C$41=0,0,'Student input data'!J62/'Simulation input'!C$41)+IF('Simulation input'!C$42=0,0,'Student input data'!K62/'Simulation input'!C$42)+IF('Simulation input'!C$43=0,0,'Student input data'!L62/'Simulation input'!C$43)+IF('Simulation input'!C$44=0,0,'Student input data'!M62/'Simulation input'!C$44)+IF('Simulation input'!C$45=0,0,'Student input data'!N62/'Simulation input'!C$45)+IF('Simulation input'!C$46=0,0,'Student input data'!O62/'Simulation input'!C$46)+IF('Simulation input'!C$47=0,0,'Student input data'!P62/'Simulation input'!C$47)+IF('Simulation input'!C$48=0,0,'Student input data'!Q62/'Simulation input'!C$47)</f>
        <v>0</v>
      </c>
      <c r="AJ62" s="315">
        <f>('Student input data'!C62/450)*'Simulation input'!C$249</f>
        <v>2</v>
      </c>
      <c r="AK62" s="315">
        <f>'Simulation input'!$C$213/'Simulation input'!$C$11*'Student input data'!C62</f>
        <v>0.875</v>
      </c>
      <c r="AL62" s="315">
        <f>IF('Student input data'!C62=0,0,IF('Student input data'!C62&lt;'Simulation input'!$C$11,0,('Student input data'!C62-'Simulation input'!$C$11)/'Simulation input'!$C$11)*'Simulation input'!C$220)</f>
        <v>0</v>
      </c>
      <c r="AM62" s="315"/>
      <c r="AN62" s="315">
        <f>IF(C62=0,0,'Simulation input'!C$256)</f>
        <v>1</v>
      </c>
      <c r="AO62" s="315">
        <f>IF(C62=0,0,IF('Student input data'!C62&lt;'Simulation input'!$C$11,0,(('Student input data'!C62-'Simulation input'!$C$11)/'Simulation input'!$C$11)*'Simulation input'!$C$263))</f>
        <v>0</v>
      </c>
      <c r="AP62" s="315">
        <f>('Student input data'!C62/450)*'Simulation input'!C$270</f>
        <v>2</v>
      </c>
      <c r="AQ62" s="111"/>
      <c r="AR62" s="132">
        <f>'Simulation input'!D$279*'Student input data'!C62</f>
        <v>56250</v>
      </c>
      <c r="AS62" s="132">
        <f>'Simulation input'!D$280*'Student input data'!C62</f>
        <v>112500</v>
      </c>
      <c r="AT62" s="132">
        <f>'Simulation input'!D$281*'Student input data'!C62</f>
        <v>96750</v>
      </c>
      <c r="AU62" s="132">
        <f>'Simulation input'!D$282*'Student input data'!C62</f>
        <v>135000</v>
      </c>
      <c r="AV62" s="132">
        <f>'Simulation input'!D$283*'Student input data'!C62</f>
        <v>18000</v>
      </c>
      <c r="AW62" s="132">
        <f t="shared" ref="AW62:AW70" si="18">SUM(AR62:AV62)</f>
        <v>418500</v>
      </c>
      <c r="AX62" s="132">
        <f>IF('Student input data'!C62=0,0,AW62/'Student input data'!C62)</f>
        <v>930</v>
      </c>
    </row>
    <row r="63" spans="1:50" x14ac:dyDescent="0.2">
      <c r="A63" s="72" t="str">
        <f>'Student input data'!A63</f>
        <v/>
      </c>
      <c r="B63" s="338" t="str">
        <f>IF('Student input data'!B63="","-",'Student input data'!B63)</f>
        <v>-</v>
      </c>
      <c r="C63" s="328">
        <f t="shared" si="14"/>
        <v>0</v>
      </c>
      <c r="D63" s="312">
        <f>'Student input data'!D63/'Simulation input'!$C$17</f>
        <v>0</v>
      </c>
      <c r="E63" s="312">
        <f>IF('Simulation input'!$C$52="y",'Student input data'!E63/'Simulation input'!C$18,('Student input data'!E63/2)/'Simulation input'!C$18)</f>
        <v>0</v>
      </c>
      <c r="F63" s="312">
        <f>'Student input data'!F$61/'Simulation input'!$C$19</f>
        <v>0</v>
      </c>
      <c r="G63" s="312">
        <f>'Student input data'!G63/'Simulation input'!$C$20</f>
        <v>0</v>
      </c>
      <c r="H63" s="312">
        <f>'Student input data'!H63/'Simulation input'!$C$21</f>
        <v>0</v>
      </c>
      <c r="I63" s="312">
        <f>'Student input data'!I63/'Simulation input'!$C$22</f>
        <v>0</v>
      </c>
      <c r="J63" s="312">
        <f>'Student input data'!J63/'Simulation input'!$C$23</f>
        <v>0</v>
      </c>
      <c r="K63" s="312">
        <f>'Student input data'!K63/'Simulation input'!$C$24</f>
        <v>0</v>
      </c>
      <c r="L63" s="312">
        <f>'Student input data'!L63/'Simulation input'!C$25</f>
        <v>0</v>
      </c>
      <c r="M63" s="312">
        <f>'Student input data'!M63/'Simulation input'!C$26</f>
        <v>0</v>
      </c>
      <c r="N63" s="312">
        <f>'Student input data'!N$61/'Simulation input'!$C$27</f>
        <v>0</v>
      </c>
      <c r="O63" s="312">
        <f>'Student input data'!O63/'Simulation input'!$C$28</f>
        <v>0</v>
      </c>
      <c r="P63" s="312">
        <f>'Student input data'!P63/'Simulation input'!$C$29</f>
        <v>0</v>
      </c>
      <c r="Q63" s="312">
        <f>'Student input data'!Q63/'Simulation input'!$C$30</f>
        <v>0</v>
      </c>
      <c r="R63" s="314">
        <f>(SUM(D63:J63)*'Simulation input'!$C$65)+(SUM(K63:M63)*'Simulation input'!$C$66)+(SUM(N63:Q63)*'Simulation input'!$C$67)</f>
        <v>0</v>
      </c>
      <c r="S63" s="314">
        <f t="shared" si="17"/>
        <v>0</v>
      </c>
      <c r="T63" s="313"/>
      <c r="U63" s="316">
        <f>IF('Student input data'!C63=0,0,       IF('Student input data'!C63&lt;'Simulation input'!$C$87,'Simulation input'!$C$80/'Simulation input'!$C$87*'Student input data'!C63,          IF('Student input data'!C63&lt;'Simulation input'!$C$73,'Simulation input'!$C$80,     'Student input data'!C63/'Simulation input'!$C$73)))</f>
        <v>0</v>
      </c>
      <c r="V63" s="317">
        <f>('Student input data'!C63/'Simulation input'!$C$108)+('Student input data'!V63/'Simulation input'!$C$94)</f>
        <v>0</v>
      </c>
      <c r="W63" s="315">
        <f>'Student input data'!R63/'Simulation input'!C$115</f>
        <v>0</v>
      </c>
      <c r="X63" s="315">
        <f>IF('Simulation input'!$C$122="y",'Student input data'!V63*0.5/'Simulation input'!$C$129,0)</f>
        <v>0</v>
      </c>
      <c r="Y63" s="315">
        <f>IF('Simulation input'!$C$149="y",('Student input data'!V63*0.5/'Simulation input'!C$156),0)</f>
        <v>0</v>
      </c>
      <c r="Z63" s="315">
        <f>'Student input data'!C63/'Simulation input'!C$191</f>
        <v>0</v>
      </c>
      <c r="AA63" s="315">
        <f>IF(C63=0,0,'Simulation input'!C$206)</f>
        <v>0</v>
      </c>
      <c r="AB63" s="315">
        <f>IF(C63=0,0,'Student input data'!C63/'Simulation input'!$C$227)</f>
        <v>0</v>
      </c>
      <c r="AC63" s="315">
        <f>IF('Student input data'!C63=0,0,('Student input data'!C63/'Simulation input'!C$242))</f>
        <v>0</v>
      </c>
      <c r="AD63" s="315">
        <f>'Student input data'!V63/'Simulation input'!C$234</f>
        <v>0</v>
      </c>
      <c r="AE63" s="315">
        <f t="shared" si="15"/>
        <v>0</v>
      </c>
      <c r="AF63" s="315">
        <f t="shared" si="16"/>
        <v>0</v>
      </c>
      <c r="AG63" s="317"/>
      <c r="AH63" s="315">
        <f>'Student input data'!C63/'Simulation input'!C$199</f>
        <v>0</v>
      </c>
      <c r="AI63" s="315">
        <f>IF('Simulation input'!C$35=0,0,'Student input data'!D63/'Simulation input'!C$35)+IF('Simulation input'!C$36=0,0,'Student input data'!E63/'Simulation input'!C$36)+IF('Simulation input'!C$37=0,0,'Student input data'!F63/'Simulation input'!C$37)+IF('Simulation input'!C$38=0,0,'Student input data'!G63/'Simulation input'!C$38)+IF('Simulation input'!C$39=0,0,'Student input data'!H63/'Simulation input'!C$39)+IF('Simulation input'!C$40=0,0,'Student input data'!I63/'Simulation input'!C$40)+IF('Simulation input'!C$41=0,0,'Student input data'!J63/'Simulation input'!C$41)+IF('Simulation input'!C$42=0,0,'Student input data'!K63/'Simulation input'!C$42)+IF('Simulation input'!C$43=0,0,'Student input data'!L63/'Simulation input'!C$43)+IF('Simulation input'!C$44=0,0,'Student input data'!M63/'Simulation input'!C$44)+IF('Simulation input'!C$45=0,0,'Student input data'!N63/'Simulation input'!C$45)+IF('Simulation input'!C$46=0,0,'Student input data'!O63/'Simulation input'!C$46)+IF('Simulation input'!C$47=0,0,'Student input data'!P63/'Simulation input'!C$47)+IF('Simulation input'!C$48=0,0,'Student input data'!Q63/'Simulation input'!C$47)</f>
        <v>0</v>
      </c>
      <c r="AJ63" s="315">
        <f>('Student input data'!C63/450)*'Simulation input'!C$249</f>
        <v>0</v>
      </c>
      <c r="AK63" s="315">
        <f>'Simulation input'!$C$213/'Simulation input'!$C$11*'Student input data'!C63</f>
        <v>0</v>
      </c>
      <c r="AL63" s="315">
        <f>IF('Student input data'!C63=0,0,IF('Student input data'!C63&lt;'Simulation input'!$C$11,0,('Student input data'!C63-'Simulation input'!$C$11)/'Simulation input'!$C$11)*'Simulation input'!C$220)</f>
        <v>0</v>
      </c>
      <c r="AM63" s="315"/>
      <c r="AN63" s="315">
        <f>IF(C63=0,0,'Simulation input'!C$256)</f>
        <v>0</v>
      </c>
      <c r="AO63" s="315">
        <f>IF(C63=0,0,IF('Student input data'!C63&lt;'Simulation input'!$C$11,0,(('Student input data'!C63-'Simulation input'!$C$11)/'Simulation input'!$C$11)*'Simulation input'!$C$263))</f>
        <v>0</v>
      </c>
      <c r="AP63" s="315">
        <f>('Student input data'!C63/450)*'Simulation input'!C$270</f>
        <v>0</v>
      </c>
      <c r="AQ63" s="111"/>
      <c r="AR63" s="132">
        <f>'Simulation input'!D$279*'Student input data'!C63</f>
        <v>0</v>
      </c>
      <c r="AS63" s="132">
        <f>'Simulation input'!D$280*'Student input data'!C63</f>
        <v>0</v>
      </c>
      <c r="AT63" s="132">
        <f>'Simulation input'!D$281*'Student input data'!C63</f>
        <v>0</v>
      </c>
      <c r="AU63" s="132">
        <f>'Simulation input'!D$282*'Student input data'!C63</f>
        <v>0</v>
      </c>
      <c r="AV63" s="132">
        <f>'Simulation input'!D$283*'Student input data'!C63</f>
        <v>0</v>
      </c>
      <c r="AW63" s="132">
        <f t="shared" si="18"/>
        <v>0</v>
      </c>
      <c r="AX63" s="132">
        <f>IF('Student input data'!C63=0,0,AW63/'Student input data'!C63)</f>
        <v>0</v>
      </c>
    </row>
    <row r="64" spans="1:50" x14ac:dyDescent="0.2">
      <c r="A64" s="72" t="str">
        <f>'Student input data'!A64</f>
        <v/>
      </c>
      <c r="B64" s="338" t="str">
        <f>IF('Student input data'!B64="","-",'Student input data'!B64)</f>
        <v>-</v>
      </c>
      <c r="C64" s="328">
        <f t="shared" si="14"/>
        <v>0</v>
      </c>
      <c r="D64" s="312">
        <f>'Student input data'!D64/'Simulation input'!$C$17</f>
        <v>0</v>
      </c>
      <c r="E64" s="312">
        <f>IF('Simulation input'!$C$52="y",'Student input data'!E64/'Simulation input'!C$18,('Student input data'!E64/2)/'Simulation input'!C$18)</f>
        <v>0</v>
      </c>
      <c r="F64" s="312">
        <f>'Student input data'!F$61/'Simulation input'!$C$19</f>
        <v>0</v>
      </c>
      <c r="G64" s="312">
        <f>'Student input data'!G64/'Simulation input'!$C$20</f>
        <v>0</v>
      </c>
      <c r="H64" s="312">
        <f>'Student input data'!H64/'Simulation input'!$C$21</f>
        <v>0</v>
      </c>
      <c r="I64" s="312">
        <f>'Student input data'!I64/'Simulation input'!$C$22</f>
        <v>0</v>
      </c>
      <c r="J64" s="312">
        <f>'Student input data'!J64/'Simulation input'!$C$23</f>
        <v>0</v>
      </c>
      <c r="K64" s="312">
        <f>'Student input data'!K64/'Simulation input'!$C$24</f>
        <v>0</v>
      </c>
      <c r="L64" s="312">
        <f>'Student input data'!L64/'Simulation input'!C$25</f>
        <v>0</v>
      </c>
      <c r="M64" s="312">
        <f>'Student input data'!M64/'Simulation input'!C$26</f>
        <v>0</v>
      </c>
      <c r="N64" s="312">
        <f>'Student input data'!N$61/'Simulation input'!$C$27</f>
        <v>0</v>
      </c>
      <c r="O64" s="312">
        <f>'Student input data'!O64/'Simulation input'!$C$28</f>
        <v>0</v>
      </c>
      <c r="P64" s="312">
        <f>'Student input data'!P64/'Simulation input'!$C$29</f>
        <v>0</v>
      </c>
      <c r="Q64" s="312">
        <f>'Student input data'!Q64/'Simulation input'!$C$30</f>
        <v>0</v>
      </c>
      <c r="R64" s="314">
        <f>(SUM(D64:J64)*'Simulation input'!$C$65)+(SUM(K64:M64)*'Simulation input'!$C$66)+(SUM(N64:Q64)*'Simulation input'!$C$67)</f>
        <v>0</v>
      </c>
      <c r="S64" s="314">
        <f t="shared" si="17"/>
        <v>0</v>
      </c>
      <c r="T64" s="313"/>
      <c r="U64" s="316">
        <f>IF('Student input data'!C64=0,0,       IF('Student input data'!C64&lt;'Simulation input'!$C$87,'Simulation input'!$C$80/'Simulation input'!$C$87*'Student input data'!C64,          IF('Student input data'!C64&lt;'Simulation input'!$C$73,'Simulation input'!$C$80,     'Student input data'!C64/'Simulation input'!$C$73)))</f>
        <v>0</v>
      </c>
      <c r="V64" s="317">
        <f>('Student input data'!C64/'Simulation input'!$C$108)+('Student input data'!V64/'Simulation input'!$C$94)</f>
        <v>0</v>
      </c>
      <c r="W64" s="315">
        <f>'Student input data'!R64/'Simulation input'!C$115</f>
        <v>0</v>
      </c>
      <c r="X64" s="315">
        <f>IF('Simulation input'!$C$122="y",'Student input data'!V64*0.5/'Simulation input'!$C$129,0)</f>
        <v>0</v>
      </c>
      <c r="Y64" s="315">
        <f>IF('Simulation input'!$C$149="y",('Student input data'!V64*0.5/'Simulation input'!C$156),0)</f>
        <v>0</v>
      </c>
      <c r="Z64" s="315">
        <f>'Student input data'!C64/'Simulation input'!C$191</f>
        <v>0</v>
      </c>
      <c r="AA64" s="315">
        <f>IF(C64=0,0,'Simulation input'!C$206)</f>
        <v>0</v>
      </c>
      <c r="AB64" s="315">
        <f>IF(C64=0,0,'Student input data'!C64/'Simulation input'!$C$227)</f>
        <v>0</v>
      </c>
      <c r="AC64" s="315">
        <f>IF('Student input data'!C64=0,0,('Student input data'!C64/'Simulation input'!C$242))</f>
        <v>0</v>
      </c>
      <c r="AD64" s="315">
        <f>'Student input data'!V64/'Simulation input'!C$234</f>
        <v>0</v>
      </c>
      <c r="AE64" s="315">
        <f t="shared" si="15"/>
        <v>0</v>
      </c>
      <c r="AF64" s="315">
        <f t="shared" si="16"/>
        <v>0</v>
      </c>
      <c r="AG64" s="317"/>
      <c r="AH64" s="315">
        <f>'Student input data'!C64/'Simulation input'!C$199</f>
        <v>0</v>
      </c>
      <c r="AI64" s="315">
        <f>IF('Simulation input'!C$35=0,0,'Student input data'!D64/'Simulation input'!C$35)+IF('Simulation input'!C$36=0,0,'Student input data'!E64/'Simulation input'!C$36)+IF('Simulation input'!C$37=0,0,'Student input data'!F64/'Simulation input'!C$37)+IF('Simulation input'!C$38=0,0,'Student input data'!G64/'Simulation input'!C$38)+IF('Simulation input'!C$39=0,0,'Student input data'!H64/'Simulation input'!C$39)+IF('Simulation input'!C$40=0,0,'Student input data'!I64/'Simulation input'!C$40)+IF('Simulation input'!C$41=0,0,'Student input data'!J64/'Simulation input'!C$41)+IF('Simulation input'!C$42=0,0,'Student input data'!K64/'Simulation input'!C$42)+IF('Simulation input'!C$43=0,0,'Student input data'!L64/'Simulation input'!C$43)+IF('Simulation input'!C$44=0,0,'Student input data'!M64/'Simulation input'!C$44)+IF('Simulation input'!C$45=0,0,'Student input data'!N64/'Simulation input'!C$45)+IF('Simulation input'!C$46=0,0,'Student input data'!O64/'Simulation input'!C$46)+IF('Simulation input'!C$47=0,0,'Student input data'!P64/'Simulation input'!C$47)+IF('Simulation input'!C$48=0,0,'Student input data'!Q64/'Simulation input'!C$47)</f>
        <v>0</v>
      </c>
      <c r="AJ64" s="315">
        <f>('Student input data'!C64/450)*'Simulation input'!C$249</f>
        <v>0</v>
      </c>
      <c r="AK64" s="315">
        <f>'Simulation input'!$C$213/'Simulation input'!$C$11*'Student input data'!C64</f>
        <v>0</v>
      </c>
      <c r="AL64" s="315">
        <f>IF('Student input data'!C64=0,0,IF('Student input data'!C64&lt;'Simulation input'!$C$11,0,('Student input data'!C64-'Simulation input'!$C$11)/'Simulation input'!$C$11)*'Simulation input'!C$220)</f>
        <v>0</v>
      </c>
      <c r="AM64" s="315"/>
      <c r="AN64" s="315">
        <f>IF(C64=0,0,'Simulation input'!C$256)</f>
        <v>0</v>
      </c>
      <c r="AO64" s="315">
        <f>IF(C64=0,0,IF('Student input data'!C64&lt;'Simulation input'!$C$11,0,(('Student input data'!C64-'Simulation input'!$C$11)/'Simulation input'!$C$11)*'Simulation input'!$C$263))</f>
        <v>0</v>
      </c>
      <c r="AP64" s="315">
        <f>('Student input data'!C64/450)*'Simulation input'!C$270</f>
        <v>0</v>
      </c>
      <c r="AQ64" s="111"/>
      <c r="AR64" s="132">
        <f>'Simulation input'!D$279*'Student input data'!C64</f>
        <v>0</v>
      </c>
      <c r="AS64" s="132">
        <f>'Simulation input'!D$280*'Student input data'!C64</f>
        <v>0</v>
      </c>
      <c r="AT64" s="132">
        <f>'Simulation input'!D$281*'Student input data'!C64</f>
        <v>0</v>
      </c>
      <c r="AU64" s="132">
        <f>'Simulation input'!D$282*'Student input data'!C64</f>
        <v>0</v>
      </c>
      <c r="AV64" s="132">
        <f>'Simulation input'!D$283*'Student input data'!C64</f>
        <v>0</v>
      </c>
      <c r="AW64" s="132">
        <f t="shared" si="18"/>
        <v>0</v>
      </c>
      <c r="AX64" s="132">
        <f>IF('Student input data'!C64=0,0,AW64/'Student input data'!C64)</f>
        <v>0</v>
      </c>
    </row>
    <row r="65" spans="1:50" x14ac:dyDescent="0.2">
      <c r="A65" s="72" t="str">
        <f>'Student input data'!A65</f>
        <v/>
      </c>
      <c r="B65" s="338" t="str">
        <f>IF('Student input data'!B65="","-",'Student input data'!B65)</f>
        <v>-</v>
      </c>
      <c r="C65" s="328">
        <f t="shared" si="14"/>
        <v>0</v>
      </c>
      <c r="D65" s="312">
        <f>'Student input data'!D65/'Simulation input'!$C$17</f>
        <v>0</v>
      </c>
      <c r="E65" s="312">
        <f>IF('Simulation input'!$C$52="y",'Student input data'!E65/'Simulation input'!C$18,('Student input data'!E65/2)/'Simulation input'!C$18)</f>
        <v>0</v>
      </c>
      <c r="F65" s="312">
        <f>'Student input data'!F$61/'Simulation input'!$C$19</f>
        <v>0</v>
      </c>
      <c r="G65" s="312">
        <f>'Student input data'!G65/'Simulation input'!$C$20</f>
        <v>0</v>
      </c>
      <c r="H65" s="312">
        <f>'Student input data'!H65/'Simulation input'!$C$21</f>
        <v>0</v>
      </c>
      <c r="I65" s="312">
        <f>'Student input data'!I65/'Simulation input'!$C$22</f>
        <v>0</v>
      </c>
      <c r="J65" s="312">
        <f>'Student input data'!J65/'Simulation input'!$C$23</f>
        <v>0</v>
      </c>
      <c r="K65" s="312">
        <f>'Student input data'!K65/'Simulation input'!$C$24</f>
        <v>0</v>
      </c>
      <c r="L65" s="312">
        <f>'Student input data'!L65/'Simulation input'!C$25</f>
        <v>0</v>
      </c>
      <c r="M65" s="312">
        <f>'Student input data'!M65/'Simulation input'!C$26</f>
        <v>0</v>
      </c>
      <c r="N65" s="312">
        <f>'Student input data'!N$61/'Simulation input'!$C$27</f>
        <v>0</v>
      </c>
      <c r="O65" s="312">
        <f>'Student input data'!O65/'Simulation input'!$C$28</f>
        <v>0</v>
      </c>
      <c r="P65" s="312">
        <f>'Student input data'!P65/'Simulation input'!$C$29</f>
        <v>0</v>
      </c>
      <c r="Q65" s="312">
        <f>'Student input data'!Q65/'Simulation input'!$C$30</f>
        <v>0</v>
      </c>
      <c r="R65" s="314">
        <f>(SUM(D65:J65)*'Simulation input'!$C$65)+(SUM(K65:M65)*'Simulation input'!$C$66)+(SUM(N65:Q65)*'Simulation input'!$C$67)</f>
        <v>0</v>
      </c>
      <c r="S65" s="314">
        <f t="shared" si="17"/>
        <v>0</v>
      </c>
      <c r="T65" s="313"/>
      <c r="U65" s="316">
        <f>IF('Student input data'!C65=0,0,       IF('Student input data'!C65&lt;'Simulation input'!$C$87,'Simulation input'!$C$80/'Simulation input'!$C$87*'Student input data'!C65,          IF('Student input data'!C65&lt;'Simulation input'!$C$73,'Simulation input'!$C$80,     'Student input data'!C65/'Simulation input'!$C$73)))</f>
        <v>0</v>
      </c>
      <c r="V65" s="317">
        <f>('Student input data'!C65/'Simulation input'!$C$108)+('Student input data'!V65/'Simulation input'!$C$94)</f>
        <v>0</v>
      </c>
      <c r="W65" s="315">
        <f>'Student input data'!R65/'Simulation input'!C$115</f>
        <v>0</v>
      </c>
      <c r="X65" s="315">
        <f>IF('Simulation input'!$C$122="y",'Student input data'!V65*0.5/'Simulation input'!$C$129,0)</f>
        <v>0</v>
      </c>
      <c r="Y65" s="315">
        <f>IF('Simulation input'!$C$149="y",('Student input data'!V65*0.5/'Simulation input'!C$156),0)</f>
        <v>0</v>
      </c>
      <c r="Z65" s="315">
        <f>'Student input data'!C65/'Simulation input'!C$191</f>
        <v>0</v>
      </c>
      <c r="AA65" s="315">
        <f>IF(C65=0,0,'Simulation input'!C$206)</f>
        <v>0</v>
      </c>
      <c r="AB65" s="315">
        <f>IF(C65=0,0,'Student input data'!C65/'Simulation input'!$C$227)</f>
        <v>0</v>
      </c>
      <c r="AC65" s="315">
        <f>IF('Student input data'!C65=0,0,('Student input data'!C65/'Simulation input'!C$242))</f>
        <v>0</v>
      </c>
      <c r="AD65" s="315">
        <f>'Student input data'!V65/'Simulation input'!C$234</f>
        <v>0</v>
      </c>
      <c r="AE65" s="315">
        <f t="shared" si="15"/>
        <v>0</v>
      </c>
      <c r="AF65" s="315">
        <f t="shared" si="16"/>
        <v>0</v>
      </c>
      <c r="AG65" s="317"/>
      <c r="AH65" s="315">
        <f>'Student input data'!C65/'Simulation input'!C$199</f>
        <v>0</v>
      </c>
      <c r="AI65" s="315">
        <f>IF('Simulation input'!C$35=0,0,'Student input data'!D65/'Simulation input'!C$35)+IF('Simulation input'!C$36=0,0,'Student input data'!E65/'Simulation input'!C$36)+IF('Simulation input'!C$37=0,0,'Student input data'!F65/'Simulation input'!C$37)+IF('Simulation input'!C$38=0,0,'Student input data'!G65/'Simulation input'!C$38)+IF('Simulation input'!C$39=0,0,'Student input data'!H65/'Simulation input'!C$39)+IF('Simulation input'!C$40=0,0,'Student input data'!I65/'Simulation input'!C$40)+IF('Simulation input'!C$41=0,0,'Student input data'!J65/'Simulation input'!C$41)+IF('Simulation input'!C$42=0,0,'Student input data'!K65/'Simulation input'!C$42)+IF('Simulation input'!C$43=0,0,'Student input data'!L65/'Simulation input'!C$43)+IF('Simulation input'!C$44=0,0,'Student input data'!M65/'Simulation input'!C$44)+IF('Simulation input'!C$45=0,0,'Student input data'!N65/'Simulation input'!C$45)+IF('Simulation input'!C$46=0,0,'Student input data'!O65/'Simulation input'!C$46)+IF('Simulation input'!C$47=0,0,'Student input data'!P65/'Simulation input'!C$47)+IF('Simulation input'!C$48=0,0,'Student input data'!Q65/'Simulation input'!C$47)</f>
        <v>0</v>
      </c>
      <c r="AJ65" s="315">
        <f>('Student input data'!C65/450)*'Simulation input'!C$249</f>
        <v>0</v>
      </c>
      <c r="AK65" s="315">
        <f>'Simulation input'!$C$213/'Simulation input'!$C$11*'Student input data'!C65</f>
        <v>0</v>
      </c>
      <c r="AL65" s="315">
        <f>IF('Student input data'!C65=0,0,IF('Student input data'!C65&lt;'Simulation input'!$C$11,0,('Student input data'!C65-'Simulation input'!$C$11)/'Simulation input'!$C$11)*'Simulation input'!C$220)</f>
        <v>0</v>
      </c>
      <c r="AM65" s="315"/>
      <c r="AN65" s="315">
        <f>IF(C65=0,0,'Simulation input'!C$256)</f>
        <v>0</v>
      </c>
      <c r="AO65" s="315">
        <f>IF(C65=0,0,IF('Student input data'!C65&lt;'Simulation input'!$C$11,0,(('Student input data'!C65-'Simulation input'!$C$11)/'Simulation input'!$C$11)*'Simulation input'!$C$263))</f>
        <v>0</v>
      </c>
      <c r="AP65" s="315">
        <f>('Student input data'!C65/450)*'Simulation input'!C$270</f>
        <v>0</v>
      </c>
      <c r="AQ65" s="111"/>
      <c r="AR65" s="132">
        <f>'Simulation input'!D$279*'Student input data'!C65</f>
        <v>0</v>
      </c>
      <c r="AS65" s="132">
        <f>'Simulation input'!D$280*'Student input data'!C65</f>
        <v>0</v>
      </c>
      <c r="AT65" s="132">
        <f>'Simulation input'!D$281*'Student input data'!C65</f>
        <v>0</v>
      </c>
      <c r="AU65" s="132">
        <f>'Simulation input'!D$282*'Student input data'!C65</f>
        <v>0</v>
      </c>
      <c r="AV65" s="132">
        <f>'Simulation input'!D$283*'Student input data'!C65</f>
        <v>0</v>
      </c>
      <c r="AW65" s="132">
        <f t="shared" si="18"/>
        <v>0</v>
      </c>
      <c r="AX65" s="132">
        <f>IF('Student input data'!C65=0,0,AW65/'Student input data'!C65)</f>
        <v>0</v>
      </c>
    </row>
    <row r="66" spans="1:50" x14ac:dyDescent="0.2">
      <c r="A66" s="72" t="str">
        <f>'Student input data'!A66</f>
        <v/>
      </c>
      <c r="B66" s="338" t="str">
        <f>IF('Student input data'!B66="","-",'Student input data'!B66)</f>
        <v>-</v>
      </c>
      <c r="C66" s="328">
        <f t="shared" si="14"/>
        <v>0</v>
      </c>
      <c r="D66" s="312">
        <f>'Student input data'!D66/'Simulation input'!$C$17</f>
        <v>0</v>
      </c>
      <c r="E66" s="312">
        <f>IF('Simulation input'!$C$52="y",'Student input data'!E66/'Simulation input'!C$18,('Student input data'!E66/2)/'Simulation input'!C$18)</f>
        <v>0</v>
      </c>
      <c r="F66" s="312">
        <f>'Student input data'!F$61/'Simulation input'!$C$19</f>
        <v>0</v>
      </c>
      <c r="G66" s="312">
        <f>'Student input data'!G66/'Simulation input'!$C$20</f>
        <v>0</v>
      </c>
      <c r="H66" s="312">
        <f>'Student input data'!H66/'Simulation input'!$C$21</f>
        <v>0</v>
      </c>
      <c r="I66" s="312">
        <f>'Student input data'!I66/'Simulation input'!$C$22</f>
        <v>0</v>
      </c>
      <c r="J66" s="312">
        <f>'Student input data'!J66/'Simulation input'!$C$23</f>
        <v>0</v>
      </c>
      <c r="K66" s="312">
        <f>'Student input data'!K66/'Simulation input'!$C$24</f>
        <v>0</v>
      </c>
      <c r="L66" s="312">
        <f>'Student input data'!L66/'Simulation input'!C$25</f>
        <v>0</v>
      </c>
      <c r="M66" s="312">
        <f>'Student input data'!M66/'Simulation input'!C$26</f>
        <v>0</v>
      </c>
      <c r="N66" s="312">
        <f>'Student input data'!N$61/'Simulation input'!$C$27</f>
        <v>0</v>
      </c>
      <c r="O66" s="312">
        <f>'Student input data'!O66/'Simulation input'!$C$28</f>
        <v>0</v>
      </c>
      <c r="P66" s="312">
        <f>'Student input data'!P66/'Simulation input'!$C$29</f>
        <v>0</v>
      </c>
      <c r="Q66" s="312">
        <f>'Student input data'!Q66/'Simulation input'!$C$30</f>
        <v>0</v>
      </c>
      <c r="R66" s="314">
        <f>(SUM(D66:J66)*'Simulation input'!$C$65)+(SUM(K66:M66)*'Simulation input'!$C$66)+(SUM(N66:Q66)*'Simulation input'!$C$67)</f>
        <v>0</v>
      </c>
      <c r="S66" s="314">
        <f t="shared" si="17"/>
        <v>0</v>
      </c>
      <c r="T66" s="313"/>
      <c r="U66" s="316">
        <f>IF('Student input data'!C66=0,0,       IF('Student input data'!C66&lt;'Simulation input'!$C$87,'Simulation input'!$C$80/'Simulation input'!$C$87*'Student input data'!C66,          IF('Student input data'!C66&lt;'Simulation input'!$C$73,'Simulation input'!$C$80,     'Student input data'!C66/'Simulation input'!$C$73)))</f>
        <v>0</v>
      </c>
      <c r="V66" s="317">
        <f>('Student input data'!C66/'Simulation input'!$C$108)+('Student input data'!V66/'Simulation input'!$C$94)</f>
        <v>0</v>
      </c>
      <c r="W66" s="315">
        <f>'Student input data'!R66/'Simulation input'!C$115</f>
        <v>0</v>
      </c>
      <c r="X66" s="315">
        <f>IF('Simulation input'!$C$122="y",'Student input data'!V66*0.5/'Simulation input'!$C$129,0)</f>
        <v>0</v>
      </c>
      <c r="Y66" s="315">
        <f>IF('Simulation input'!$C$149="y",('Student input data'!V66*0.5/'Simulation input'!C$156),0)</f>
        <v>0</v>
      </c>
      <c r="Z66" s="315">
        <f>'Student input data'!C66/'Simulation input'!C$191</f>
        <v>0</v>
      </c>
      <c r="AA66" s="315">
        <f>IF(C66=0,0,'Simulation input'!C$206)</f>
        <v>0</v>
      </c>
      <c r="AB66" s="315">
        <f>IF(C66=0,0,'Student input data'!C66/'Simulation input'!$C$227)</f>
        <v>0</v>
      </c>
      <c r="AC66" s="315">
        <f>IF('Student input data'!C66=0,0,('Student input data'!C66/'Simulation input'!C$242))</f>
        <v>0</v>
      </c>
      <c r="AD66" s="315">
        <f>'Student input data'!V66/'Simulation input'!C$234</f>
        <v>0</v>
      </c>
      <c r="AE66" s="315">
        <f t="shared" si="15"/>
        <v>0</v>
      </c>
      <c r="AF66" s="315">
        <f t="shared" si="16"/>
        <v>0</v>
      </c>
      <c r="AG66" s="317"/>
      <c r="AH66" s="315">
        <f>'Student input data'!C66/'Simulation input'!C$199</f>
        <v>0</v>
      </c>
      <c r="AI66" s="315">
        <f>IF('Simulation input'!C$35=0,0,'Student input data'!D66/'Simulation input'!C$35)+IF('Simulation input'!C$36=0,0,'Student input data'!E66/'Simulation input'!C$36)+IF('Simulation input'!C$37=0,0,'Student input data'!F66/'Simulation input'!C$37)+IF('Simulation input'!C$38=0,0,'Student input data'!G66/'Simulation input'!C$38)+IF('Simulation input'!C$39=0,0,'Student input data'!H66/'Simulation input'!C$39)+IF('Simulation input'!C$40=0,0,'Student input data'!I66/'Simulation input'!C$40)+IF('Simulation input'!C$41=0,0,'Student input data'!J66/'Simulation input'!C$41)+IF('Simulation input'!C$42=0,0,'Student input data'!K66/'Simulation input'!C$42)+IF('Simulation input'!C$43=0,0,'Student input data'!L66/'Simulation input'!C$43)+IF('Simulation input'!C$44=0,0,'Student input data'!M66/'Simulation input'!C$44)+IF('Simulation input'!C$45=0,0,'Student input data'!N66/'Simulation input'!C$45)+IF('Simulation input'!C$46=0,0,'Student input data'!O66/'Simulation input'!C$46)+IF('Simulation input'!C$47=0,0,'Student input data'!P66/'Simulation input'!C$47)+IF('Simulation input'!C$48=0,0,'Student input data'!Q66/'Simulation input'!C$47)</f>
        <v>0</v>
      </c>
      <c r="AJ66" s="315">
        <f>('Student input data'!C66/450)*'Simulation input'!C$249</f>
        <v>0</v>
      </c>
      <c r="AK66" s="315">
        <f>'Simulation input'!$C$213/'Simulation input'!$C$11*'Student input data'!C66</f>
        <v>0</v>
      </c>
      <c r="AL66" s="315">
        <f>IF('Student input data'!C66=0,0,IF('Student input data'!C66&lt;'Simulation input'!$C$11,0,('Student input data'!C66-'Simulation input'!$C$11)/'Simulation input'!$C$11)*'Simulation input'!C$220)</f>
        <v>0</v>
      </c>
      <c r="AM66" s="315"/>
      <c r="AN66" s="315">
        <f>IF(C66=0,0,'Simulation input'!C$256)</f>
        <v>0</v>
      </c>
      <c r="AO66" s="315">
        <f>IF(C66=0,0,IF('Student input data'!C66&lt;'Simulation input'!$C$11,0,(('Student input data'!C66-'Simulation input'!$C$11)/'Simulation input'!$C$11)*'Simulation input'!$C$263))</f>
        <v>0</v>
      </c>
      <c r="AP66" s="315">
        <f>('Student input data'!C66/450)*'Simulation input'!C$270</f>
        <v>0</v>
      </c>
      <c r="AQ66" s="111"/>
      <c r="AR66" s="132">
        <f>'Simulation input'!D$279*'Student input data'!C66</f>
        <v>0</v>
      </c>
      <c r="AS66" s="132">
        <f>'Simulation input'!D$280*'Student input data'!C66</f>
        <v>0</v>
      </c>
      <c r="AT66" s="132">
        <f>'Simulation input'!D$281*'Student input data'!C66</f>
        <v>0</v>
      </c>
      <c r="AU66" s="132">
        <f>'Simulation input'!D$282*'Student input data'!C66</f>
        <v>0</v>
      </c>
      <c r="AV66" s="132">
        <f>'Simulation input'!D$283*'Student input data'!C66</f>
        <v>0</v>
      </c>
      <c r="AW66" s="132">
        <f t="shared" si="18"/>
        <v>0</v>
      </c>
      <c r="AX66" s="132">
        <f>IF('Student input data'!C66=0,0,AW66/'Student input data'!C66)</f>
        <v>0</v>
      </c>
    </row>
    <row r="67" spans="1:50" x14ac:dyDescent="0.2">
      <c r="A67" s="72" t="str">
        <f>'Student input data'!A67</f>
        <v/>
      </c>
      <c r="B67" s="338" t="str">
        <f>IF('Student input data'!B67="","-",'Student input data'!B67)</f>
        <v>-</v>
      </c>
      <c r="C67" s="328">
        <f t="shared" si="14"/>
        <v>0</v>
      </c>
      <c r="D67" s="312">
        <f>'Student input data'!D67/'Simulation input'!$C$17</f>
        <v>0</v>
      </c>
      <c r="E67" s="312">
        <f>IF('Simulation input'!$C$52="y",'Student input data'!E67/'Simulation input'!C$18,('Student input data'!E67/2)/'Simulation input'!C$18)</f>
        <v>0</v>
      </c>
      <c r="F67" s="312">
        <f>'Student input data'!F$61/'Simulation input'!$C$19</f>
        <v>0</v>
      </c>
      <c r="G67" s="312">
        <f>'Student input data'!G67/'Simulation input'!$C$20</f>
        <v>0</v>
      </c>
      <c r="H67" s="312">
        <f>'Student input data'!H67/'Simulation input'!$C$21</f>
        <v>0</v>
      </c>
      <c r="I67" s="312">
        <f>'Student input data'!I67/'Simulation input'!$C$22</f>
        <v>0</v>
      </c>
      <c r="J67" s="312">
        <f>'Student input data'!J67/'Simulation input'!$C$23</f>
        <v>0</v>
      </c>
      <c r="K67" s="312">
        <f>'Student input data'!K67/'Simulation input'!$C$24</f>
        <v>0</v>
      </c>
      <c r="L67" s="312">
        <f>'Student input data'!L67/'Simulation input'!C$25</f>
        <v>0</v>
      </c>
      <c r="M67" s="312">
        <f>'Student input data'!M67/'Simulation input'!C$26</f>
        <v>0</v>
      </c>
      <c r="N67" s="312">
        <f>'Student input data'!N$61/'Simulation input'!$C$27</f>
        <v>0</v>
      </c>
      <c r="O67" s="312">
        <f>'Student input data'!O67/'Simulation input'!$C$28</f>
        <v>0</v>
      </c>
      <c r="P67" s="312">
        <f>'Student input data'!P67/'Simulation input'!$C$29</f>
        <v>0</v>
      </c>
      <c r="Q67" s="312">
        <f>'Student input data'!Q67/'Simulation input'!$C$30</f>
        <v>0</v>
      </c>
      <c r="R67" s="314">
        <f>(SUM(D67:J67)*'Simulation input'!$C$65)+(SUM(K67:M67)*'Simulation input'!$C$66)+(SUM(N67:Q67)*'Simulation input'!$C$67)</f>
        <v>0</v>
      </c>
      <c r="S67" s="314">
        <f t="shared" si="17"/>
        <v>0</v>
      </c>
      <c r="T67" s="313"/>
      <c r="U67" s="316">
        <f>IF('Student input data'!C67=0,0,       IF('Student input data'!C67&lt;'Simulation input'!$C$87,'Simulation input'!$C$80/'Simulation input'!$C$87*'Student input data'!C67,          IF('Student input data'!C67&lt;'Simulation input'!$C$73,'Simulation input'!$C$80,     'Student input data'!C67/'Simulation input'!$C$73)))</f>
        <v>0</v>
      </c>
      <c r="V67" s="317">
        <f>('Student input data'!C67/'Simulation input'!$C$108)+('Student input data'!V67/'Simulation input'!$C$94)</f>
        <v>0</v>
      </c>
      <c r="W67" s="315">
        <f>'Student input data'!R67/'Simulation input'!C$115</f>
        <v>0</v>
      </c>
      <c r="X67" s="315">
        <f>IF('Simulation input'!$C$122="y",'Student input data'!V67*0.5/'Simulation input'!$C$129,0)</f>
        <v>0</v>
      </c>
      <c r="Y67" s="315">
        <f>IF('Simulation input'!$C$149="y",('Student input data'!V67*0.5/'Simulation input'!C$156),0)</f>
        <v>0</v>
      </c>
      <c r="Z67" s="315">
        <f>'Student input data'!C67/'Simulation input'!C$191</f>
        <v>0</v>
      </c>
      <c r="AA67" s="315">
        <f>IF(C67=0,0,'Simulation input'!C$206)</f>
        <v>0</v>
      </c>
      <c r="AB67" s="315">
        <f>IF(C67=0,0,'Student input data'!C67/'Simulation input'!$C$227)</f>
        <v>0</v>
      </c>
      <c r="AC67" s="315">
        <f>IF('Student input data'!C67=0,0,('Student input data'!C67/'Simulation input'!C$242))</f>
        <v>0</v>
      </c>
      <c r="AD67" s="315">
        <f>'Student input data'!V67/'Simulation input'!C$234</f>
        <v>0</v>
      </c>
      <c r="AE67" s="315">
        <f t="shared" si="15"/>
        <v>0</v>
      </c>
      <c r="AF67" s="315">
        <f t="shared" si="16"/>
        <v>0</v>
      </c>
      <c r="AG67" s="317"/>
      <c r="AH67" s="315">
        <f>'Student input data'!C67/'Simulation input'!C$199</f>
        <v>0</v>
      </c>
      <c r="AI67" s="315">
        <f>IF('Simulation input'!C$35=0,0,'Student input data'!D67/'Simulation input'!C$35)+IF('Simulation input'!C$36=0,0,'Student input data'!E67/'Simulation input'!C$36)+IF('Simulation input'!C$37=0,0,'Student input data'!F67/'Simulation input'!C$37)+IF('Simulation input'!C$38=0,0,'Student input data'!G67/'Simulation input'!C$38)+IF('Simulation input'!C$39=0,0,'Student input data'!H67/'Simulation input'!C$39)+IF('Simulation input'!C$40=0,0,'Student input data'!I67/'Simulation input'!C$40)+IF('Simulation input'!C$41=0,0,'Student input data'!J67/'Simulation input'!C$41)+IF('Simulation input'!C$42=0,0,'Student input data'!K67/'Simulation input'!C$42)+IF('Simulation input'!C$43=0,0,'Student input data'!L67/'Simulation input'!C$43)+IF('Simulation input'!C$44=0,0,'Student input data'!M67/'Simulation input'!C$44)+IF('Simulation input'!C$45=0,0,'Student input data'!N67/'Simulation input'!C$45)+IF('Simulation input'!C$46=0,0,'Student input data'!O67/'Simulation input'!C$46)+IF('Simulation input'!C$47=0,0,'Student input data'!P67/'Simulation input'!C$47)+IF('Simulation input'!C$48=0,0,'Student input data'!Q67/'Simulation input'!C$47)</f>
        <v>0</v>
      </c>
      <c r="AJ67" s="315">
        <f>('Student input data'!C67/450)*'Simulation input'!C$249</f>
        <v>0</v>
      </c>
      <c r="AK67" s="315">
        <f>'Simulation input'!$C$213/'Simulation input'!$C$11*'Student input data'!C67</f>
        <v>0</v>
      </c>
      <c r="AL67" s="315">
        <f>IF('Student input data'!C67=0,0,IF('Student input data'!C67&lt;'Simulation input'!$C$11,0,('Student input data'!C67-'Simulation input'!$C$11)/'Simulation input'!$C$11)*'Simulation input'!C$220)</f>
        <v>0</v>
      </c>
      <c r="AM67" s="315"/>
      <c r="AN67" s="315">
        <f>IF(C67=0,0,'Simulation input'!C$256)</f>
        <v>0</v>
      </c>
      <c r="AO67" s="315">
        <f>IF(C67=0,0,IF('Student input data'!C67&lt;'Simulation input'!$C$11,0,(('Student input data'!C67-'Simulation input'!$C$11)/'Simulation input'!$C$11)*'Simulation input'!$C$263))</f>
        <v>0</v>
      </c>
      <c r="AP67" s="315">
        <f>('Student input data'!C67/450)*'Simulation input'!C$270</f>
        <v>0</v>
      </c>
      <c r="AQ67" s="111"/>
      <c r="AR67" s="132">
        <f>'Simulation input'!D$279*'Student input data'!C67</f>
        <v>0</v>
      </c>
      <c r="AS67" s="132">
        <f>'Simulation input'!D$280*'Student input data'!C67</f>
        <v>0</v>
      </c>
      <c r="AT67" s="132">
        <f>'Simulation input'!D$281*'Student input data'!C67</f>
        <v>0</v>
      </c>
      <c r="AU67" s="132">
        <f>'Simulation input'!D$282*'Student input data'!C67</f>
        <v>0</v>
      </c>
      <c r="AV67" s="132">
        <f>'Simulation input'!D$283*'Student input data'!C67</f>
        <v>0</v>
      </c>
      <c r="AW67" s="132">
        <f t="shared" si="18"/>
        <v>0</v>
      </c>
      <c r="AX67" s="132">
        <f>IF('Student input data'!C67=0,0,AW67/'Student input data'!C67)</f>
        <v>0</v>
      </c>
    </row>
    <row r="68" spans="1:50" x14ac:dyDescent="0.2">
      <c r="A68" s="72" t="str">
        <f>'Student input data'!A68</f>
        <v/>
      </c>
      <c r="B68" s="338" t="str">
        <f>IF('Student input data'!B68="","-",'Student input data'!B68)</f>
        <v>-</v>
      </c>
      <c r="C68" s="328">
        <f t="shared" si="14"/>
        <v>0</v>
      </c>
      <c r="D68" s="312">
        <f>'Student input data'!D68/'Simulation input'!$C$17</f>
        <v>0</v>
      </c>
      <c r="E68" s="312">
        <f>IF('Simulation input'!$C$52="y",'Student input data'!E68/'Simulation input'!C$18,('Student input data'!E68/2)/'Simulation input'!C$18)</f>
        <v>0</v>
      </c>
      <c r="F68" s="312">
        <f>'Student input data'!F$61/'Simulation input'!$C$19</f>
        <v>0</v>
      </c>
      <c r="G68" s="312">
        <f>'Student input data'!G68/'Simulation input'!$C$20</f>
        <v>0</v>
      </c>
      <c r="H68" s="312">
        <f>'Student input data'!H68/'Simulation input'!$C$21</f>
        <v>0</v>
      </c>
      <c r="I68" s="312">
        <f>'Student input data'!I68/'Simulation input'!$C$22</f>
        <v>0</v>
      </c>
      <c r="J68" s="312">
        <f>'Student input data'!J68/'Simulation input'!$C$23</f>
        <v>0</v>
      </c>
      <c r="K68" s="312">
        <f>'Student input data'!K68/'Simulation input'!$C$24</f>
        <v>0</v>
      </c>
      <c r="L68" s="312">
        <f>'Student input data'!L68/'Simulation input'!C$25</f>
        <v>0</v>
      </c>
      <c r="M68" s="312">
        <f>'Student input data'!M68/'Simulation input'!C$26</f>
        <v>0</v>
      </c>
      <c r="N68" s="312">
        <f>'Student input data'!N$61/'Simulation input'!$C$27</f>
        <v>0</v>
      </c>
      <c r="O68" s="312">
        <f>'Student input data'!O68/'Simulation input'!$C$28</f>
        <v>0</v>
      </c>
      <c r="P68" s="312">
        <f>'Student input data'!P68/'Simulation input'!$C$29</f>
        <v>0</v>
      </c>
      <c r="Q68" s="312">
        <f>'Student input data'!Q68/'Simulation input'!$C$30</f>
        <v>0</v>
      </c>
      <c r="R68" s="314">
        <f>(SUM(D68:J68)*'Simulation input'!$C$65)+(SUM(K68:M68)*'Simulation input'!$C$66)+(SUM(N68:Q68)*'Simulation input'!$C$67)</f>
        <v>0</v>
      </c>
      <c r="S68" s="314">
        <f t="shared" si="17"/>
        <v>0</v>
      </c>
      <c r="T68" s="313"/>
      <c r="U68" s="316">
        <f>IF('Student input data'!C68=0,0,       IF('Student input data'!C68&lt;'Simulation input'!$C$87,'Simulation input'!$C$80/'Simulation input'!$C$87*'Student input data'!C68,          IF('Student input data'!C68&lt;'Simulation input'!$C$73,'Simulation input'!$C$80,     'Student input data'!C68/'Simulation input'!$C$73)))</f>
        <v>0</v>
      </c>
      <c r="V68" s="317">
        <f>('Student input data'!C68/'Simulation input'!$C$108)+('Student input data'!V68/'Simulation input'!$C$94)</f>
        <v>0</v>
      </c>
      <c r="W68" s="315">
        <f>'Student input data'!R68/'Simulation input'!C$115</f>
        <v>0</v>
      </c>
      <c r="X68" s="315">
        <f>IF('Simulation input'!$C$122="y",'Student input data'!V68*0.5/'Simulation input'!$C$129,0)</f>
        <v>0</v>
      </c>
      <c r="Y68" s="315">
        <f>IF('Simulation input'!$C$149="y",('Student input data'!V68*0.5/'Simulation input'!C$156),0)</f>
        <v>0</v>
      </c>
      <c r="Z68" s="315">
        <f>'Student input data'!C68/'Simulation input'!C$191</f>
        <v>0</v>
      </c>
      <c r="AA68" s="315">
        <f>IF(C68=0,0,'Simulation input'!C$206)</f>
        <v>0</v>
      </c>
      <c r="AB68" s="315">
        <f>IF(C68=0,0,'Student input data'!C68/'Simulation input'!$C$227)</f>
        <v>0</v>
      </c>
      <c r="AC68" s="315">
        <f>IF('Student input data'!C68=0,0,('Student input data'!C68/'Simulation input'!C$242))</f>
        <v>0</v>
      </c>
      <c r="AD68" s="315">
        <f>'Student input data'!V68/'Simulation input'!C$234</f>
        <v>0</v>
      </c>
      <c r="AE68" s="315">
        <f t="shared" si="15"/>
        <v>0</v>
      </c>
      <c r="AF68" s="315">
        <f t="shared" si="16"/>
        <v>0</v>
      </c>
      <c r="AG68" s="317"/>
      <c r="AH68" s="315">
        <f>'Student input data'!C68/'Simulation input'!C$199</f>
        <v>0</v>
      </c>
      <c r="AI68" s="315">
        <f>IF('Simulation input'!C$35=0,0,'Student input data'!D68/'Simulation input'!C$35)+IF('Simulation input'!C$36=0,0,'Student input data'!E68/'Simulation input'!C$36)+IF('Simulation input'!C$37=0,0,'Student input data'!F68/'Simulation input'!C$37)+IF('Simulation input'!C$38=0,0,'Student input data'!G68/'Simulation input'!C$38)+IF('Simulation input'!C$39=0,0,'Student input data'!H68/'Simulation input'!C$39)+IF('Simulation input'!C$40=0,0,'Student input data'!I68/'Simulation input'!C$40)+IF('Simulation input'!C$41=0,0,'Student input data'!J68/'Simulation input'!C$41)+IF('Simulation input'!C$42=0,0,'Student input data'!K68/'Simulation input'!C$42)+IF('Simulation input'!C$43=0,0,'Student input data'!L68/'Simulation input'!C$43)+IF('Simulation input'!C$44=0,0,'Student input data'!M68/'Simulation input'!C$44)+IF('Simulation input'!C$45=0,0,'Student input data'!N68/'Simulation input'!C$45)+IF('Simulation input'!C$46=0,0,'Student input data'!O68/'Simulation input'!C$46)+IF('Simulation input'!C$47=0,0,'Student input data'!P68/'Simulation input'!C$47)+IF('Simulation input'!C$48=0,0,'Student input data'!Q68/'Simulation input'!C$47)</f>
        <v>0</v>
      </c>
      <c r="AJ68" s="315">
        <f>('Student input data'!C68/450)*'Simulation input'!C$249</f>
        <v>0</v>
      </c>
      <c r="AK68" s="315">
        <f>'Simulation input'!$C$213/'Simulation input'!$C$11*'Student input data'!C68</f>
        <v>0</v>
      </c>
      <c r="AL68" s="315">
        <f>IF('Student input data'!C68=0,0,IF('Student input data'!C68&lt;'Simulation input'!$C$11,0,('Student input data'!C68-'Simulation input'!$C$11)/'Simulation input'!$C$11)*'Simulation input'!C$220)</f>
        <v>0</v>
      </c>
      <c r="AM68" s="315"/>
      <c r="AN68" s="315">
        <f>IF(C68=0,0,'Simulation input'!C$256)</f>
        <v>0</v>
      </c>
      <c r="AO68" s="315">
        <f>IF(C68=0,0,IF('Student input data'!C68&lt;'Simulation input'!$C$11,0,(('Student input data'!C68-'Simulation input'!$C$11)/'Simulation input'!$C$11)*'Simulation input'!$C$263))</f>
        <v>0</v>
      </c>
      <c r="AP68" s="315">
        <f>('Student input data'!C68/450)*'Simulation input'!C$270</f>
        <v>0</v>
      </c>
      <c r="AQ68" s="111"/>
      <c r="AR68" s="132">
        <f>'Simulation input'!D$279*'Student input data'!C68</f>
        <v>0</v>
      </c>
      <c r="AS68" s="132">
        <f>'Simulation input'!D$280*'Student input data'!C68</f>
        <v>0</v>
      </c>
      <c r="AT68" s="132">
        <f>'Simulation input'!D$281*'Student input data'!C68</f>
        <v>0</v>
      </c>
      <c r="AU68" s="132">
        <f>'Simulation input'!D$282*'Student input data'!C68</f>
        <v>0</v>
      </c>
      <c r="AV68" s="132">
        <f>'Simulation input'!D$283*'Student input data'!C68</f>
        <v>0</v>
      </c>
      <c r="AW68" s="132">
        <f t="shared" si="18"/>
        <v>0</v>
      </c>
      <c r="AX68" s="132">
        <f>IF('Student input data'!C68=0,0,AW68/'Student input data'!C68)</f>
        <v>0</v>
      </c>
    </row>
    <row r="69" spans="1:50" x14ac:dyDescent="0.2">
      <c r="A69" s="72" t="str">
        <f>'Student input data'!A69</f>
        <v/>
      </c>
      <c r="B69" s="338" t="str">
        <f>IF('Student input data'!B69="","-",'Student input data'!B69)</f>
        <v>-</v>
      </c>
      <c r="C69" s="328">
        <f t="shared" si="14"/>
        <v>0</v>
      </c>
      <c r="D69" s="312">
        <f>'Student input data'!D69/'Simulation input'!$C$17</f>
        <v>0</v>
      </c>
      <c r="E69" s="312">
        <f>IF('Simulation input'!$C$52="y",'Student input data'!E69/'Simulation input'!C$18,('Student input data'!E69/2)/'Simulation input'!C$18)</f>
        <v>0</v>
      </c>
      <c r="F69" s="312">
        <f>'Student input data'!F$61/'Simulation input'!$C$19</f>
        <v>0</v>
      </c>
      <c r="G69" s="312">
        <f>'Student input data'!G69/'Simulation input'!$C$20</f>
        <v>0</v>
      </c>
      <c r="H69" s="312">
        <f>'Student input data'!H69/'Simulation input'!$C$21</f>
        <v>0</v>
      </c>
      <c r="I69" s="312">
        <f>'Student input data'!I69/'Simulation input'!$C$22</f>
        <v>0</v>
      </c>
      <c r="J69" s="312">
        <f>'Student input data'!J69/'Simulation input'!$C$23</f>
        <v>0</v>
      </c>
      <c r="K69" s="312">
        <f>'Student input data'!K69/'Simulation input'!$C$24</f>
        <v>0</v>
      </c>
      <c r="L69" s="312">
        <f>'Student input data'!L69/'Simulation input'!C$25</f>
        <v>0</v>
      </c>
      <c r="M69" s="312">
        <f>'Student input data'!M69/'Simulation input'!C$26</f>
        <v>0</v>
      </c>
      <c r="N69" s="312">
        <f>'Student input data'!N$61/'Simulation input'!$C$27</f>
        <v>0</v>
      </c>
      <c r="O69" s="312">
        <f>'Student input data'!O69/'Simulation input'!$C$28</f>
        <v>0</v>
      </c>
      <c r="P69" s="312">
        <f>'Student input data'!P69/'Simulation input'!$C$29</f>
        <v>0</v>
      </c>
      <c r="Q69" s="312">
        <f>'Student input data'!Q69/'Simulation input'!$C$30</f>
        <v>0</v>
      </c>
      <c r="R69" s="314">
        <f>(SUM(D69:J69)*'Simulation input'!$C$65)+(SUM(K69:M69)*'Simulation input'!$C$66)+(SUM(N69:Q69)*'Simulation input'!$C$67)</f>
        <v>0</v>
      </c>
      <c r="S69" s="314">
        <f t="shared" si="17"/>
        <v>0</v>
      </c>
      <c r="T69" s="313"/>
      <c r="U69" s="316">
        <f>IF('Student input data'!C69=0,0,       IF('Student input data'!C69&lt;'Simulation input'!$C$87,'Simulation input'!$C$80/'Simulation input'!$C$87*'Student input data'!C69,          IF('Student input data'!C69&lt;'Simulation input'!$C$73,'Simulation input'!$C$80,     'Student input data'!C69/'Simulation input'!$C$73)))</f>
        <v>0</v>
      </c>
      <c r="V69" s="317">
        <f>('Student input data'!C69/'Simulation input'!$C$108)+('Student input data'!V69/'Simulation input'!$C$94)</f>
        <v>0</v>
      </c>
      <c r="W69" s="315">
        <f>'Student input data'!R69/'Simulation input'!C$115</f>
        <v>0</v>
      </c>
      <c r="X69" s="315">
        <f>IF('Simulation input'!$C$122="y",'Student input data'!V69*0.5/'Simulation input'!$C$129,0)</f>
        <v>0</v>
      </c>
      <c r="Y69" s="315">
        <f>IF('Simulation input'!$C$149="y",('Student input data'!V69*0.5/'Simulation input'!C$156),0)</f>
        <v>0</v>
      </c>
      <c r="Z69" s="315">
        <f>'Student input data'!C69/'Simulation input'!C$191</f>
        <v>0</v>
      </c>
      <c r="AA69" s="315">
        <f>IF(C69=0,0,'Simulation input'!C$206)</f>
        <v>0</v>
      </c>
      <c r="AB69" s="315">
        <f>IF(C69=0,0,'Student input data'!C69/'Simulation input'!$C$227)</f>
        <v>0</v>
      </c>
      <c r="AC69" s="315">
        <f>IF('Student input data'!C69=0,0,('Student input data'!C69/'Simulation input'!C$242))</f>
        <v>0</v>
      </c>
      <c r="AD69" s="315">
        <f>'Student input data'!V69/'Simulation input'!C$234</f>
        <v>0</v>
      </c>
      <c r="AE69" s="315">
        <f t="shared" si="15"/>
        <v>0</v>
      </c>
      <c r="AF69" s="315">
        <f t="shared" si="16"/>
        <v>0</v>
      </c>
      <c r="AG69" s="317"/>
      <c r="AH69" s="315">
        <f>'Student input data'!C69/'Simulation input'!C$199</f>
        <v>0</v>
      </c>
      <c r="AI69" s="315">
        <f>IF('Simulation input'!C$35=0,0,'Student input data'!D69/'Simulation input'!C$35)+IF('Simulation input'!C$36=0,0,'Student input data'!E69/'Simulation input'!C$36)+IF('Simulation input'!C$37=0,0,'Student input data'!F69/'Simulation input'!C$37)+IF('Simulation input'!C$38=0,0,'Student input data'!G69/'Simulation input'!C$38)+IF('Simulation input'!C$39=0,0,'Student input data'!H69/'Simulation input'!C$39)+IF('Simulation input'!C$40=0,0,'Student input data'!I69/'Simulation input'!C$40)+IF('Simulation input'!C$41=0,0,'Student input data'!J69/'Simulation input'!C$41)+IF('Simulation input'!C$42=0,0,'Student input data'!K69/'Simulation input'!C$42)+IF('Simulation input'!C$43=0,0,'Student input data'!L69/'Simulation input'!C$43)+IF('Simulation input'!C$44=0,0,'Student input data'!M69/'Simulation input'!C$44)+IF('Simulation input'!C$45=0,0,'Student input data'!N69/'Simulation input'!C$45)+IF('Simulation input'!C$46=0,0,'Student input data'!O69/'Simulation input'!C$46)+IF('Simulation input'!C$47=0,0,'Student input data'!P69/'Simulation input'!C$47)+IF('Simulation input'!C$48=0,0,'Student input data'!Q69/'Simulation input'!C$47)</f>
        <v>0</v>
      </c>
      <c r="AJ69" s="315">
        <f>('Student input data'!C69/450)*'Simulation input'!C$249</f>
        <v>0</v>
      </c>
      <c r="AK69" s="315">
        <f>'Simulation input'!$C$213/'Simulation input'!$C$11*'Student input data'!C69</f>
        <v>0</v>
      </c>
      <c r="AL69" s="315">
        <f>IF('Student input data'!C69=0,0,IF('Student input data'!C69&lt;'Simulation input'!$C$11,0,('Student input data'!C69-'Simulation input'!$C$11)/'Simulation input'!$C$11)*'Simulation input'!C$220)</f>
        <v>0</v>
      </c>
      <c r="AM69" s="315"/>
      <c r="AN69" s="315">
        <f>IF(C69=0,0,'Simulation input'!C$256)</f>
        <v>0</v>
      </c>
      <c r="AO69" s="315">
        <f>IF(C69=0,0,IF('Student input data'!C69&lt;'Simulation input'!$C$11,0,(('Student input data'!C69-'Simulation input'!$C$11)/'Simulation input'!$C$11)*'Simulation input'!$C$263))</f>
        <v>0</v>
      </c>
      <c r="AP69" s="315">
        <f>('Student input data'!C69/450)*'Simulation input'!C$270</f>
        <v>0</v>
      </c>
      <c r="AQ69" s="111"/>
      <c r="AR69" s="132">
        <f>'Simulation input'!D$279*'Student input data'!C69</f>
        <v>0</v>
      </c>
      <c r="AS69" s="132">
        <f>'Simulation input'!D$280*'Student input data'!C69</f>
        <v>0</v>
      </c>
      <c r="AT69" s="132">
        <f>'Simulation input'!D$281*'Student input data'!C69</f>
        <v>0</v>
      </c>
      <c r="AU69" s="132">
        <f>'Simulation input'!D$282*'Student input data'!C69</f>
        <v>0</v>
      </c>
      <c r="AV69" s="132">
        <f>'Simulation input'!D$283*'Student input data'!C69</f>
        <v>0</v>
      </c>
      <c r="AW69" s="132">
        <f t="shared" si="18"/>
        <v>0</v>
      </c>
      <c r="AX69" s="132">
        <f>IF('Student input data'!C69=0,0,AW69/'Student input data'!C69)</f>
        <v>0</v>
      </c>
    </row>
    <row r="70" spans="1:50" x14ac:dyDescent="0.2">
      <c r="A70" s="72" t="str">
        <f>'Student input data'!A70</f>
        <v/>
      </c>
      <c r="B70" s="338" t="str">
        <f>IF('Student input data'!B70="","-",'Student input data'!B70)</f>
        <v>-</v>
      </c>
      <c r="C70" s="328">
        <f t="shared" si="14"/>
        <v>0</v>
      </c>
      <c r="D70" s="312">
        <f>'Student input data'!D70/'Simulation input'!$C$17</f>
        <v>0</v>
      </c>
      <c r="E70" s="312">
        <f>IF('Simulation input'!$C$52="y",'Student input data'!E70/'Simulation input'!C$18,('Student input data'!E70/2)/'Simulation input'!C$18)</f>
        <v>0</v>
      </c>
      <c r="F70" s="312">
        <f>'Student input data'!F$61/'Simulation input'!$C$19</f>
        <v>0</v>
      </c>
      <c r="G70" s="312">
        <f>'Student input data'!G70/'Simulation input'!$C$20</f>
        <v>0</v>
      </c>
      <c r="H70" s="312">
        <f>'Student input data'!H70/'Simulation input'!$C$21</f>
        <v>0</v>
      </c>
      <c r="I70" s="312">
        <f>'Student input data'!I70/'Simulation input'!$C$22</f>
        <v>0</v>
      </c>
      <c r="J70" s="312">
        <f>'Student input data'!J70/'Simulation input'!$C$23</f>
        <v>0</v>
      </c>
      <c r="K70" s="312">
        <f>'Student input data'!K70/'Simulation input'!$C$24</f>
        <v>0</v>
      </c>
      <c r="L70" s="312">
        <f>'Student input data'!L70/'Simulation input'!C$25</f>
        <v>0</v>
      </c>
      <c r="M70" s="312">
        <f>'Student input data'!M70/'Simulation input'!C$26</f>
        <v>0</v>
      </c>
      <c r="N70" s="312">
        <f>'Student input data'!N$61/'Simulation input'!$C$27</f>
        <v>0</v>
      </c>
      <c r="O70" s="312">
        <f>'Student input data'!O70/'Simulation input'!$C$28</f>
        <v>0</v>
      </c>
      <c r="P70" s="312">
        <f>'Student input data'!P70/'Simulation input'!$C$29</f>
        <v>0</v>
      </c>
      <c r="Q70" s="312">
        <f>'Student input data'!Q70/'Simulation input'!$C$30</f>
        <v>0</v>
      </c>
      <c r="R70" s="314">
        <f>(SUM(D70:J70)*'Simulation input'!$C$65)+(SUM(K70:M70)*'Simulation input'!$C$66)+(SUM(N70:Q70)*'Simulation input'!$C$67)</f>
        <v>0</v>
      </c>
      <c r="S70" s="314">
        <f t="shared" si="17"/>
        <v>0</v>
      </c>
      <c r="T70" s="313"/>
      <c r="U70" s="316">
        <f>IF('Student input data'!C70=0,0,       IF('Student input data'!C70&lt;'Simulation input'!$C$87,'Simulation input'!$C$80/'Simulation input'!$C$87*'Student input data'!C70,          IF('Student input data'!C70&lt;'Simulation input'!$C$73,'Simulation input'!$C$80,     'Student input data'!C70/'Simulation input'!$C$73)))</f>
        <v>0</v>
      </c>
      <c r="V70" s="317">
        <f>('Student input data'!C70/'Simulation input'!$C$108)+('Student input data'!V70/'Simulation input'!$C$94)</f>
        <v>0</v>
      </c>
      <c r="W70" s="315">
        <f>'Student input data'!R70/'Simulation input'!C$115</f>
        <v>0</v>
      </c>
      <c r="X70" s="315">
        <f>IF('Simulation input'!$C$122="y",'Student input data'!V70*0.5/'Simulation input'!$C$129,0)</f>
        <v>0</v>
      </c>
      <c r="Y70" s="315">
        <f>IF('Simulation input'!$C$149="y",('Student input data'!V70*0.5/'Simulation input'!C$156),0)</f>
        <v>0</v>
      </c>
      <c r="Z70" s="315">
        <f>'Student input data'!C70/'Simulation input'!C$191</f>
        <v>0</v>
      </c>
      <c r="AA70" s="315">
        <f>IF(C70=0,0,'Simulation input'!C$206)</f>
        <v>0</v>
      </c>
      <c r="AB70" s="315">
        <f>IF(C70=0,0,'Student input data'!C70/'Simulation input'!$C$227)</f>
        <v>0</v>
      </c>
      <c r="AC70" s="315">
        <f>IF('Student input data'!C70=0,0,('Student input data'!C70/'Simulation input'!C$242))</f>
        <v>0</v>
      </c>
      <c r="AD70" s="315">
        <f>'Student input data'!V70/'Simulation input'!C$234</f>
        <v>0</v>
      </c>
      <c r="AE70" s="315">
        <f t="shared" si="15"/>
        <v>0</v>
      </c>
      <c r="AF70" s="315">
        <f t="shared" si="16"/>
        <v>0</v>
      </c>
      <c r="AG70" s="317"/>
      <c r="AH70" s="315">
        <f>'Student input data'!C70/'Simulation input'!C$199</f>
        <v>0</v>
      </c>
      <c r="AI70" s="315">
        <f>IF('Simulation input'!C$35=0,0,'Student input data'!D70/'Simulation input'!C$35)+IF('Simulation input'!C$36=0,0,'Student input data'!E70/'Simulation input'!C$36)+IF('Simulation input'!C$37=0,0,'Student input data'!F70/'Simulation input'!C$37)+IF('Simulation input'!C$38=0,0,'Student input data'!G70/'Simulation input'!C$38)+IF('Simulation input'!C$39=0,0,'Student input data'!H70/'Simulation input'!C$39)+IF('Simulation input'!C$40=0,0,'Student input data'!I70/'Simulation input'!C$40)+IF('Simulation input'!C$41=0,0,'Student input data'!J70/'Simulation input'!C$41)+IF('Simulation input'!C$42=0,0,'Student input data'!K70/'Simulation input'!C$42)+IF('Simulation input'!C$43=0,0,'Student input data'!L70/'Simulation input'!C$43)+IF('Simulation input'!C$44=0,0,'Student input data'!M70/'Simulation input'!C$44)+IF('Simulation input'!C$45=0,0,'Student input data'!N70/'Simulation input'!C$45)+IF('Simulation input'!C$46=0,0,'Student input data'!O70/'Simulation input'!C$46)+IF('Simulation input'!C$47=0,0,'Student input data'!P70/'Simulation input'!C$47)+IF('Simulation input'!C$48=0,0,'Student input data'!Q70/'Simulation input'!C$47)</f>
        <v>0</v>
      </c>
      <c r="AJ70" s="315">
        <f>('Student input data'!C70/450)*'Simulation input'!C$249</f>
        <v>0</v>
      </c>
      <c r="AK70" s="315">
        <f>'Simulation input'!$C$213/'Simulation input'!$C$11*'Student input data'!C70</f>
        <v>0</v>
      </c>
      <c r="AL70" s="315">
        <f>IF('Student input data'!C70=0,0,IF('Student input data'!C70&lt;'Simulation input'!$C$11,0,('Student input data'!C70-'Simulation input'!$C$11)/'Simulation input'!$C$11)*'Simulation input'!C$220)</f>
        <v>0</v>
      </c>
      <c r="AM70" s="315"/>
      <c r="AN70" s="315">
        <f>IF(C70=0,0,'Simulation input'!C$256)</f>
        <v>0</v>
      </c>
      <c r="AO70" s="315">
        <f>IF(C70=0,0,IF('Student input data'!C70&lt;'Simulation input'!$C$11,0,(('Student input data'!C70-'Simulation input'!$C$11)/'Simulation input'!$C$11)*'Simulation input'!$C$263))</f>
        <v>0</v>
      </c>
      <c r="AP70" s="315">
        <f>('Student input data'!C70/450)*'Simulation input'!C$270</f>
        <v>0</v>
      </c>
      <c r="AQ70" s="111"/>
      <c r="AR70" s="132">
        <f>'Simulation input'!D$279*'Student input data'!C70</f>
        <v>0</v>
      </c>
      <c r="AS70" s="132">
        <f>'Simulation input'!D$280*'Student input data'!C70</f>
        <v>0</v>
      </c>
      <c r="AT70" s="132">
        <f>'Simulation input'!D$281*'Student input data'!C70</f>
        <v>0</v>
      </c>
      <c r="AU70" s="132">
        <f>'Simulation input'!D$282*'Student input data'!C70</f>
        <v>0</v>
      </c>
      <c r="AV70" s="132">
        <f>'Simulation input'!D$283*'Student input data'!C70</f>
        <v>0</v>
      </c>
      <c r="AW70" s="132">
        <f t="shared" si="18"/>
        <v>0</v>
      </c>
      <c r="AX70" s="132">
        <f>IF('Student input data'!C70=0,0,AW70/'Student input data'!C70)</f>
        <v>0</v>
      </c>
    </row>
    <row r="71" spans="1:50" x14ac:dyDescent="0.2">
      <c r="A71" s="204"/>
      <c r="B71" s="339" t="s">
        <v>154</v>
      </c>
      <c r="C71" s="319">
        <f>SUM(D71:Q71)</f>
        <v>113.39999999999998</v>
      </c>
      <c r="D71" s="320">
        <f t="shared" ref="D71:S71" si="19">SUM(D61:D70)</f>
        <v>0</v>
      </c>
      <c r="E71" s="320">
        <f t="shared" si="19"/>
        <v>66.599999999999994</v>
      </c>
      <c r="F71" s="320">
        <f t="shared" si="19"/>
        <v>0</v>
      </c>
      <c r="G71" s="320">
        <f t="shared" si="19"/>
        <v>0</v>
      </c>
      <c r="H71" s="320">
        <f t="shared" si="19"/>
        <v>0</v>
      </c>
      <c r="I71" s="320">
        <f t="shared" si="19"/>
        <v>0</v>
      </c>
      <c r="J71" s="320">
        <f t="shared" si="19"/>
        <v>0</v>
      </c>
      <c r="K71" s="320">
        <f t="shared" si="19"/>
        <v>15.6</v>
      </c>
      <c r="L71" s="320">
        <f t="shared" si="19"/>
        <v>15.6</v>
      </c>
      <c r="M71" s="320">
        <f t="shared" si="19"/>
        <v>15.6</v>
      </c>
      <c r="N71" s="320">
        <f t="shared" si="19"/>
        <v>0</v>
      </c>
      <c r="O71" s="320">
        <f t="shared" si="19"/>
        <v>0</v>
      </c>
      <c r="P71" s="320">
        <f t="shared" si="19"/>
        <v>0</v>
      </c>
      <c r="Q71" s="320">
        <f t="shared" si="19"/>
        <v>0</v>
      </c>
      <c r="R71" s="320">
        <f t="shared" si="19"/>
        <v>22.68</v>
      </c>
      <c r="S71" s="320">
        <f t="shared" si="19"/>
        <v>136.07999999999998</v>
      </c>
      <c r="T71" s="321"/>
      <c r="U71" s="322">
        <f t="shared" ref="U71:AP71" si="20">SUM(U61:U70)</f>
        <v>10.845000000000001</v>
      </c>
      <c r="V71" s="320">
        <f t="shared" si="20"/>
        <v>8.57</v>
      </c>
      <c r="W71" s="320">
        <f t="shared" si="20"/>
        <v>3</v>
      </c>
      <c r="X71" s="320">
        <f t="shared" si="20"/>
        <v>1.5625</v>
      </c>
      <c r="Y71" s="320">
        <f t="shared" si="20"/>
        <v>1.5625</v>
      </c>
      <c r="Z71" s="320">
        <f t="shared" si="20"/>
        <v>15.382978723404257</v>
      </c>
      <c r="AA71" s="320">
        <f t="shared" si="20"/>
        <v>2</v>
      </c>
      <c r="AB71" s="320">
        <f t="shared" si="20"/>
        <v>2.8919999999999999</v>
      </c>
      <c r="AC71" s="320">
        <f t="shared" si="20"/>
        <v>8.6760000000000002</v>
      </c>
      <c r="AD71" s="320">
        <f t="shared" si="20"/>
        <v>3</v>
      </c>
      <c r="AE71" s="320">
        <f t="shared" si="20"/>
        <v>57.490978723404254</v>
      </c>
      <c r="AF71" s="320">
        <f t="shared" si="20"/>
        <v>193.57097872340424</v>
      </c>
      <c r="AG71" s="329"/>
      <c r="AH71" s="320">
        <f t="shared" si="20"/>
        <v>2.1689999999999999E-6</v>
      </c>
      <c r="AI71" s="320">
        <f t="shared" si="20"/>
        <v>0</v>
      </c>
      <c r="AJ71" s="320">
        <f t="shared" si="20"/>
        <v>9.64</v>
      </c>
      <c r="AK71" s="320">
        <f t="shared" si="20"/>
        <v>4.2174999999999994</v>
      </c>
      <c r="AL71" s="320">
        <f t="shared" si="20"/>
        <v>2.82</v>
      </c>
      <c r="AM71" s="320"/>
      <c r="AN71" s="320">
        <f t="shared" si="20"/>
        <v>2</v>
      </c>
      <c r="AO71" s="320">
        <f t="shared" si="20"/>
        <v>2.82</v>
      </c>
      <c r="AP71" s="320">
        <f t="shared" si="20"/>
        <v>9.64</v>
      </c>
      <c r="AQ71" s="207"/>
      <c r="AR71" s="208">
        <f>SUM(AR61:AR70)</f>
        <v>271125</v>
      </c>
      <c r="AS71" s="208">
        <f>SUM(AS61:AS70)</f>
        <v>542250</v>
      </c>
      <c r="AT71" s="208">
        <f>SUM(AT61:AT70)</f>
        <v>466335</v>
      </c>
      <c r="AU71" s="208">
        <f>SUM(AU61:AU70)</f>
        <v>650700</v>
      </c>
      <c r="AV71" s="208">
        <f>SUM(AV61:AV70)</f>
        <v>86760</v>
      </c>
      <c r="AW71" s="209">
        <f>SUM(AR71:AV71)</f>
        <v>2017170</v>
      </c>
      <c r="AX71" s="209">
        <f>IF('Student input data'!C71=0,0,AW71/'Student input data'!C71)</f>
        <v>930</v>
      </c>
    </row>
    <row r="72" spans="1:50" x14ac:dyDescent="0.2">
      <c r="C72" s="312"/>
      <c r="D72" s="312"/>
      <c r="E72" s="312"/>
      <c r="F72" s="312"/>
      <c r="G72" s="312"/>
      <c r="H72" s="312"/>
      <c r="I72" s="312"/>
      <c r="J72" s="312"/>
      <c r="K72" s="312"/>
      <c r="L72" s="312"/>
      <c r="M72" s="312"/>
      <c r="N72" s="312"/>
      <c r="O72" s="312"/>
      <c r="P72" s="312"/>
      <c r="Q72" s="312"/>
      <c r="R72" s="313"/>
      <c r="S72" s="313"/>
      <c r="T72" s="318"/>
      <c r="U72" s="314"/>
      <c r="V72" s="313"/>
      <c r="W72" s="313"/>
      <c r="X72" s="313"/>
      <c r="Y72" s="313"/>
      <c r="Z72" s="313"/>
      <c r="AA72" s="313"/>
      <c r="AB72" s="313"/>
      <c r="AC72" s="313"/>
      <c r="AD72" s="313"/>
      <c r="AE72" s="313"/>
      <c r="AF72" s="313"/>
      <c r="AG72" s="324"/>
      <c r="AH72" s="313"/>
      <c r="AI72" s="313"/>
      <c r="AJ72" s="313"/>
      <c r="AK72" s="313"/>
      <c r="AL72" s="313"/>
      <c r="AM72" s="313"/>
      <c r="AN72" s="313"/>
      <c r="AO72" s="313"/>
      <c r="AP72" s="313"/>
      <c r="AQ72" s="111"/>
      <c r="AR72" s="110"/>
      <c r="AS72" s="110"/>
      <c r="AT72" s="110"/>
      <c r="AU72" s="110"/>
      <c r="AV72" s="110"/>
      <c r="AW72" s="110"/>
      <c r="AX72" s="110"/>
    </row>
    <row r="73" spans="1:50" x14ac:dyDescent="0.2">
      <c r="B73" s="340"/>
      <c r="C73" s="313"/>
      <c r="D73" s="313"/>
      <c r="E73" s="313"/>
      <c r="F73" s="313"/>
      <c r="G73" s="313"/>
      <c r="H73" s="313"/>
      <c r="I73" s="313"/>
      <c r="J73" s="313"/>
      <c r="K73" s="313"/>
      <c r="L73" s="313"/>
      <c r="M73" s="313"/>
      <c r="N73" s="313"/>
      <c r="O73" s="313"/>
      <c r="P73" s="313"/>
      <c r="Q73" s="313"/>
      <c r="R73" s="313"/>
      <c r="S73" s="313"/>
      <c r="T73" s="318"/>
      <c r="U73" s="314"/>
      <c r="V73" s="313"/>
      <c r="W73" s="313"/>
      <c r="X73" s="313"/>
      <c r="Y73" s="313"/>
      <c r="Z73" s="313"/>
      <c r="AA73" s="313"/>
      <c r="AB73" s="313"/>
      <c r="AC73" s="313"/>
      <c r="AD73" s="313"/>
      <c r="AE73" s="313"/>
      <c r="AF73" s="313"/>
      <c r="AG73" s="324"/>
      <c r="AH73" s="313"/>
      <c r="AI73" s="313"/>
      <c r="AJ73" s="313"/>
      <c r="AK73" s="313"/>
      <c r="AL73" s="313"/>
      <c r="AM73" s="313"/>
      <c r="AN73" s="313"/>
      <c r="AO73" s="313"/>
      <c r="AP73" s="313"/>
      <c r="AQ73" s="111"/>
      <c r="AR73" s="110"/>
      <c r="AS73" s="110"/>
      <c r="AT73" s="110"/>
      <c r="AU73" s="110"/>
      <c r="AV73" s="110"/>
      <c r="AW73" s="132"/>
      <c r="AX73" s="110"/>
    </row>
    <row r="74" spans="1:50" x14ac:dyDescent="0.2">
      <c r="B74" s="340"/>
      <c r="C74" s="313"/>
      <c r="D74" s="313"/>
      <c r="E74" s="313"/>
      <c r="F74" s="313"/>
      <c r="G74" s="313"/>
      <c r="H74" s="313"/>
      <c r="I74" s="313"/>
      <c r="J74" s="313"/>
      <c r="K74" s="313"/>
      <c r="L74" s="313"/>
      <c r="M74" s="313"/>
      <c r="N74" s="313"/>
      <c r="O74" s="313"/>
      <c r="P74" s="313"/>
      <c r="Q74" s="313"/>
      <c r="R74" s="313"/>
      <c r="S74" s="313"/>
      <c r="T74" s="318"/>
      <c r="U74" s="314"/>
      <c r="V74" s="313"/>
      <c r="W74" s="313"/>
      <c r="X74" s="313"/>
      <c r="Y74" s="313"/>
      <c r="Z74" s="313"/>
      <c r="AA74" s="313"/>
      <c r="AB74" s="313"/>
      <c r="AC74" s="313"/>
      <c r="AD74" s="313"/>
      <c r="AE74" s="313"/>
      <c r="AF74" s="313"/>
      <c r="AG74" s="324"/>
      <c r="AH74" s="313"/>
      <c r="AI74" s="313"/>
      <c r="AJ74" s="313"/>
      <c r="AK74" s="313"/>
      <c r="AL74" s="313"/>
      <c r="AM74" s="313"/>
      <c r="AN74" s="313"/>
      <c r="AO74" s="313"/>
      <c r="AP74" s="313"/>
      <c r="AQ74" s="111"/>
      <c r="AR74" s="110"/>
      <c r="AS74" s="110"/>
      <c r="AT74" s="110"/>
      <c r="AU74" s="110"/>
      <c r="AV74" s="110"/>
      <c r="AW74" s="110"/>
      <c r="AX74" s="110"/>
    </row>
    <row r="75" spans="1:50" x14ac:dyDescent="0.2">
      <c r="B75" s="336"/>
      <c r="C75" s="325"/>
      <c r="D75" s="313"/>
      <c r="E75" s="313"/>
      <c r="F75" s="313"/>
      <c r="G75" s="313"/>
      <c r="H75" s="313"/>
      <c r="I75" s="313"/>
      <c r="J75" s="313"/>
      <c r="K75" s="313"/>
      <c r="L75" s="313"/>
      <c r="M75" s="313"/>
      <c r="N75" s="313"/>
      <c r="O75" s="313"/>
      <c r="P75" s="313"/>
      <c r="Q75" s="313"/>
      <c r="R75" s="313"/>
      <c r="S75" s="313"/>
      <c r="T75" s="318"/>
      <c r="U75" s="314"/>
      <c r="V75" s="313"/>
      <c r="W75" s="313"/>
      <c r="X75" s="313"/>
      <c r="Y75" s="313"/>
      <c r="Z75" s="313"/>
      <c r="AA75" s="313"/>
      <c r="AB75" s="313"/>
      <c r="AC75" s="313"/>
      <c r="AD75" s="313"/>
      <c r="AE75" s="313"/>
      <c r="AF75" s="313"/>
      <c r="AG75" s="324"/>
      <c r="AH75" s="313"/>
      <c r="AI75" s="313"/>
      <c r="AJ75" s="313"/>
      <c r="AK75" s="313"/>
      <c r="AL75" s="313"/>
      <c r="AM75" s="313"/>
      <c r="AN75" s="313"/>
      <c r="AO75" s="313"/>
      <c r="AP75" s="313"/>
      <c r="AQ75" s="111"/>
      <c r="AR75" s="110"/>
      <c r="AS75" s="110"/>
      <c r="AT75" s="110"/>
      <c r="AU75" s="110"/>
      <c r="AV75" s="110"/>
      <c r="AW75" s="110"/>
      <c r="AX75" s="110"/>
    </row>
    <row r="76" spans="1:50" x14ac:dyDescent="0.2">
      <c r="B76" s="335"/>
      <c r="C76" s="536" t="s">
        <v>424</v>
      </c>
      <c r="D76" s="537"/>
      <c r="E76" s="537"/>
      <c r="F76" s="537"/>
      <c r="G76" s="537"/>
      <c r="H76" s="537"/>
      <c r="I76" s="537"/>
      <c r="J76" s="537"/>
      <c r="K76" s="537"/>
      <c r="L76" s="537"/>
      <c r="M76" s="537"/>
      <c r="N76" s="537"/>
      <c r="O76" s="537"/>
      <c r="P76" s="537"/>
      <c r="Q76" s="537"/>
      <c r="R76" s="537"/>
      <c r="S76" s="537"/>
      <c r="T76" s="330"/>
      <c r="U76" s="536" t="s">
        <v>227</v>
      </c>
      <c r="V76" s="536"/>
      <c r="W76" s="536"/>
      <c r="X76" s="536"/>
      <c r="Y76" s="536"/>
      <c r="Z76" s="536"/>
      <c r="AA76" s="536"/>
      <c r="AB76" s="536"/>
      <c r="AC76" s="536"/>
      <c r="AD76" s="536"/>
      <c r="AE76" s="536"/>
      <c r="AF76" s="536"/>
      <c r="AG76" s="326"/>
      <c r="AH76" s="531" t="s">
        <v>289</v>
      </c>
      <c r="AI76" s="532"/>
      <c r="AJ76" s="532"/>
      <c r="AK76" s="533"/>
      <c r="AL76" s="532"/>
      <c r="AM76" s="304"/>
      <c r="AN76" s="536" t="s">
        <v>286</v>
      </c>
      <c r="AO76" s="537"/>
      <c r="AP76" s="537"/>
      <c r="AQ76" s="95"/>
      <c r="AR76" s="512" t="s">
        <v>157</v>
      </c>
      <c r="AS76" s="512"/>
      <c r="AT76" s="512"/>
      <c r="AU76" s="512"/>
      <c r="AV76" s="512"/>
      <c r="AW76" s="512"/>
      <c r="AX76" s="512"/>
    </row>
    <row r="77" spans="1:50" ht="15" customHeight="1" x14ac:dyDescent="0.2">
      <c r="B77" s="336"/>
      <c r="C77" s="305" t="s">
        <v>1</v>
      </c>
      <c r="D77" s="546" t="s">
        <v>346</v>
      </c>
      <c r="E77" s="546"/>
      <c r="F77" s="546"/>
      <c r="G77" s="546"/>
      <c r="H77" s="546"/>
      <c r="I77" s="546"/>
      <c r="J77" s="546"/>
      <c r="K77" s="546"/>
      <c r="L77" s="546"/>
      <c r="M77" s="546"/>
      <c r="N77" s="546"/>
      <c r="O77" s="546"/>
      <c r="P77" s="546"/>
      <c r="Q77" s="546"/>
      <c r="R77" s="514" t="s">
        <v>462</v>
      </c>
      <c r="S77" s="539" t="s">
        <v>345</v>
      </c>
      <c r="T77" s="306"/>
      <c r="U77" s="506" t="s">
        <v>332</v>
      </c>
      <c r="V77" s="543" t="s">
        <v>333</v>
      </c>
      <c r="W77" s="302"/>
      <c r="X77" s="541" t="s">
        <v>335</v>
      </c>
      <c r="Y77" s="541" t="s">
        <v>336</v>
      </c>
      <c r="Z77" s="506" t="s">
        <v>337</v>
      </c>
      <c r="AA77" s="414"/>
      <c r="AB77" s="414"/>
      <c r="AC77" s="506" t="s">
        <v>356</v>
      </c>
      <c r="AD77" s="506" t="s">
        <v>338</v>
      </c>
      <c r="AE77" s="506" t="s">
        <v>350</v>
      </c>
      <c r="AF77" s="506" t="s">
        <v>339</v>
      </c>
      <c r="AG77" s="308"/>
      <c r="AH77" s="506" t="s">
        <v>347</v>
      </c>
      <c r="AI77" s="506" t="s">
        <v>348</v>
      </c>
      <c r="AJ77" s="506" t="s">
        <v>349</v>
      </c>
      <c r="AK77" s="506" t="s">
        <v>340</v>
      </c>
      <c r="AL77" s="506" t="s">
        <v>341</v>
      </c>
      <c r="AM77" s="414"/>
      <c r="AN77" s="506" t="s">
        <v>61</v>
      </c>
      <c r="AO77" s="506" t="s">
        <v>463</v>
      </c>
      <c r="AP77" s="506" t="s">
        <v>80</v>
      </c>
      <c r="AQ77" s="92"/>
      <c r="AR77" s="508" t="s">
        <v>342</v>
      </c>
      <c r="AS77" s="416"/>
      <c r="AT77" s="508" t="s">
        <v>352</v>
      </c>
      <c r="AU77" s="508" t="s">
        <v>351</v>
      </c>
      <c r="AV77" s="508" t="s">
        <v>432</v>
      </c>
      <c r="AW77" s="508" t="s">
        <v>343</v>
      </c>
      <c r="AX77" s="535" t="s">
        <v>344</v>
      </c>
    </row>
    <row r="78" spans="1:50" ht="33" customHeight="1" x14ac:dyDescent="0.2">
      <c r="B78" s="337" t="s">
        <v>114</v>
      </c>
      <c r="C78" s="415" t="s">
        <v>214</v>
      </c>
      <c r="D78" s="415" t="s">
        <v>155</v>
      </c>
      <c r="E78" s="415" t="s">
        <v>5</v>
      </c>
      <c r="F78" s="412">
        <v>1</v>
      </c>
      <c r="G78" s="412">
        <f>1+F78</f>
        <v>2</v>
      </c>
      <c r="H78" s="412">
        <f>1+G78</f>
        <v>3</v>
      </c>
      <c r="I78" s="412">
        <f>1+H78</f>
        <v>4</v>
      </c>
      <c r="J78" s="412">
        <f>1+I78</f>
        <v>5</v>
      </c>
      <c r="K78" s="412">
        <v>6</v>
      </c>
      <c r="L78" s="412">
        <v>7</v>
      </c>
      <c r="M78" s="412">
        <v>8</v>
      </c>
      <c r="N78" s="412">
        <v>9</v>
      </c>
      <c r="O78" s="412">
        <v>10</v>
      </c>
      <c r="P78" s="412">
        <v>11</v>
      </c>
      <c r="Q78" s="412">
        <v>12</v>
      </c>
      <c r="R78" s="501"/>
      <c r="S78" s="540"/>
      <c r="T78" s="415"/>
      <c r="U78" s="507"/>
      <c r="V78" s="544"/>
      <c r="W78" s="415" t="s">
        <v>334</v>
      </c>
      <c r="X78" s="542"/>
      <c r="Y78" s="542"/>
      <c r="Z78" s="538"/>
      <c r="AA78" s="415" t="s">
        <v>178</v>
      </c>
      <c r="AB78" s="415" t="s">
        <v>28</v>
      </c>
      <c r="AC78" s="538"/>
      <c r="AD78" s="538"/>
      <c r="AE78" s="507"/>
      <c r="AF78" s="507"/>
      <c r="AG78" s="310"/>
      <c r="AH78" s="507"/>
      <c r="AI78" s="507"/>
      <c r="AJ78" s="507"/>
      <c r="AK78" s="507"/>
      <c r="AL78" s="507"/>
      <c r="AM78" s="311"/>
      <c r="AN78" s="507"/>
      <c r="AO78" s="507"/>
      <c r="AP78" s="507"/>
      <c r="AQ78" s="92"/>
      <c r="AR78" s="534"/>
      <c r="AS78" s="413" t="s">
        <v>106</v>
      </c>
      <c r="AT78" s="534"/>
      <c r="AU78" s="534"/>
      <c r="AV78" s="534"/>
      <c r="AW78" s="534"/>
      <c r="AX78" s="501"/>
    </row>
    <row r="79" spans="1:50" x14ac:dyDescent="0.2">
      <c r="A79" s="72">
        <f>'Student input data'!A79</f>
        <v>1</v>
      </c>
      <c r="B79" s="338" t="str">
        <f>IF('Student input data'!B79="","-",'Student input data'!B79)</f>
        <v>New School</v>
      </c>
      <c r="C79" s="328">
        <f>SUM(D79:Q79)</f>
        <v>38.4</v>
      </c>
      <c r="D79" s="313">
        <f>'Student input data'!D79/'Simulation input'!$C$17</f>
        <v>0</v>
      </c>
      <c r="E79" s="313">
        <f>IF('Simulation input'!$C$52="y",'Student input data'!E79/'Simulation input'!$C$18,('Student input data'!E79/2)/'Simulation input'!$C$18)</f>
        <v>0</v>
      </c>
      <c r="F79" s="313">
        <f>'Student input data'!F79/'Simulation input'!$C$19</f>
        <v>0</v>
      </c>
      <c r="G79" s="313">
        <f>'Student input data'!G79/'Simulation input'!$C$20</f>
        <v>0</v>
      </c>
      <c r="H79" s="313">
        <f>'Student input data'!H79/'Simulation input'!$C$21</f>
        <v>0</v>
      </c>
      <c r="I79" s="313">
        <f>'Student input data'!I79/'Simulation input'!$C$22</f>
        <v>0</v>
      </c>
      <c r="J79" s="313">
        <f>'Student input data'!J79/'Simulation input'!$C$23</f>
        <v>0</v>
      </c>
      <c r="K79" s="313">
        <f>'Student input data'!K79/'Simulation input'!$C$24</f>
        <v>0</v>
      </c>
      <c r="L79" s="313">
        <f>'Student input data'!L79/'Simulation input'!$C$25</f>
        <v>0</v>
      </c>
      <c r="M79" s="313">
        <f>'Student input data'!M79/'Simulation input'!$C$26</f>
        <v>0</v>
      </c>
      <c r="N79" s="313">
        <f>'Student input data'!N79/'Simulation input'!$C$27</f>
        <v>9.6</v>
      </c>
      <c r="O79" s="313">
        <f>'Student input data'!O79/'Simulation input'!C$28</f>
        <v>9.6</v>
      </c>
      <c r="P79" s="313">
        <f>'Student input data'!P79/'Simulation input'!C$29</f>
        <v>9.6</v>
      </c>
      <c r="Q79" s="313">
        <f>'Student input data'!Q79/'Simulation input'!C$30</f>
        <v>9.6</v>
      </c>
      <c r="R79" s="314">
        <f>(SUM(D79:J79)*'Simulation input'!$C$65)+(SUM(K79:M79)*'Simulation input'!$C$66)+(SUM(N79:Q79)*'Simulation input'!$C$67)</f>
        <v>12.672000000000001</v>
      </c>
      <c r="S79" s="314">
        <f>C79+R79</f>
        <v>51.072000000000003</v>
      </c>
      <c r="T79" s="318"/>
      <c r="U79" s="316">
        <f>IF('Student input data'!C79=0,0,       IF('Student input data'!C79&lt;'Simulation input'!$C$88,'Simulation input'!$C$81/'Simulation input'!$C$88*'Student input data'!C79,          IF('Student input data'!C79&lt;'Simulation input'!$C$74,'Simulation input'!$C$81,     'Student input data'!C79/'Simulation input'!$C$74)))</f>
        <v>4.8</v>
      </c>
      <c r="V79" s="317">
        <f>('Student input data'!C79/'Simulation input'!$C$109)+('Student input data'!V79/'Simulation input'!$C$95)</f>
        <v>4.5999999999999996</v>
      </c>
      <c r="W79" s="315">
        <f>'Student input data'!R79/'Simulation input'!C$116</f>
        <v>1.2</v>
      </c>
      <c r="X79" s="315">
        <f>IF('Simulation input'!$C$123="y",'Student input data'!V79*0.5/'Simulation input'!$C$130,0)</f>
        <v>1.25</v>
      </c>
      <c r="Y79" s="315">
        <f>IF('Simulation input'!$C$150="y",('Student input data'!V79*0.5/'Simulation input'!C$157),0)</f>
        <v>1.25</v>
      </c>
      <c r="Z79" s="315">
        <f>'Student input data'!C79/'Simulation input'!C$192</f>
        <v>6.8085106382978724</v>
      </c>
      <c r="AA79" s="315">
        <f>IF(C79=0,0,'Simulation input'!C$207)</f>
        <v>1</v>
      </c>
      <c r="AB79" s="315">
        <f>IF(C79=0,0,'Student input data'!C79/'Simulation input'!$C$228)</f>
        <v>1.28</v>
      </c>
      <c r="AC79" s="315">
        <f>IF('Student input data'!C79=0,0,('Student input data'!C79/'Simulation input'!C$243))</f>
        <v>3.84</v>
      </c>
      <c r="AD79" s="315">
        <f>IF('Student input data'!C79=0,0,'Student input data'!V79/'Simulation input'!C$235)</f>
        <v>2.4</v>
      </c>
      <c r="AE79" s="315">
        <f t="shared" ref="AE79:AE88" si="21">SUM(U79:AD79)</f>
        <v>28.428510638297869</v>
      </c>
      <c r="AF79" s="315">
        <f t="shared" ref="AF79:AF88" si="22">S79+AE79</f>
        <v>79.500510638297868</v>
      </c>
      <c r="AG79" s="317"/>
      <c r="AH79" s="315">
        <f>'Student input data'!C79/'Simulation input'!C$200</f>
        <v>9.5999999999999991E-7</v>
      </c>
      <c r="AI79" s="315">
        <f>IF('Simulation input'!C$35=0,0,'Student input data'!D79/'Simulation input'!C$35)+IF('Simulation input'!C$36=0,0,'Student input data'!E79/'Simulation input'!C$36)+IF('Simulation input'!C$37=0,0,'Student input data'!F79/'Simulation input'!C$37)+IF('Simulation input'!C$38=0,0,'Student input data'!G79/'Simulation input'!C$38)+IF('Simulation input'!C$39=0,0,'Student input data'!H79/'Simulation input'!C$39)+IF('Simulation input'!C$40=0,0,'Student input data'!I79/'Simulation input'!C$40)+IF('Simulation input'!C$41=0,0,'Student input data'!J79/'Simulation input'!C$41)+IF('Simulation input'!C$42=0,0,'Student input data'!K79/'Simulation input'!C$42)+IF('Simulation input'!C$43=0,0,'Student input data'!L79/'Simulation input'!C$43)+IF('Simulation input'!C$44=0,0,'Student input data'!M79/'Simulation input'!C$44)+IF('Simulation input'!C$45=0,0,'Student input data'!N79/'Simulation input'!C$45)+IF('Simulation input'!C$46=0,0,'Student input data'!O79/'Simulation input'!C$46)+IF('Simulation input'!C$47=0,0,'Student input data'!P79/'Simulation input'!C$47)+IF('Simulation input'!C$48=0,0,'Student input data'!Q79/'Simulation input'!C$47)</f>
        <v>0</v>
      </c>
      <c r="AJ79" s="315">
        <f>('Student input data'!C79/600)*'Simulation input'!C$250</f>
        <v>4.8000000000000007</v>
      </c>
      <c r="AK79" s="315">
        <f>'Simulation input'!$C$214/'Simulation input'!$C$12*'Student input data'!C79</f>
        <v>1.6</v>
      </c>
      <c r="AL79" s="315">
        <f>IF('Student input data'!C79=0,0,IF('Student input data'!C79&lt;'Simulation input'!$C$12,0,('Student input data'!C79-'Simulation input'!$C$12)/'Simulation input'!$C$12)*'Simulation input'!C$221)</f>
        <v>0.6</v>
      </c>
      <c r="AM79" s="315"/>
      <c r="AN79" s="315">
        <f>IF(C79=0,0,'Simulation input'!C$257)</f>
        <v>1</v>
      </c>
      <c r="AO79" s="315">
        <f>IF('Student input data'!C79=0,0,'Student input data'!C79/'Simulation input'!$C$12*'Simulation input'!C$264)</f>
        <v>1.6</v>
      </c>
      <c r="AP79" s="315">
        <f>('Student input data'!C79/600)*'Simulation input'!C$271</f>
        <v>4.8000000000000007</v>
      </c>
      <c r="AQ79" s="110"/>
      <c r="AR79" s="132">
        <f>'Simulation input'!E$279*'Student input data'!C79</f>
        <v>120000</v>
      </c>
      <c r="AS79" s="132">
        <f>'Simulation input'!E$280*'Student input data'!C79</f>
        <v>240000</v>
      </c>
      <c r="AT79" s="132">
        <f>'Simulation input'!E$281*'Student input data'!C79</f>
        <v>206400</v>
      </c>
      <c r="AU79" s="132">
        <f>'Simulation input'!E$282*'Student input data'!C79</f>
        <v>288000</v>
      </c>
      <c r="AV79" s="132">
        <f>'Simulation input'!E$283*'Student input data'!C79</f>
        <v>38400</v>
      </c>
      <c r="AW79" s="132">
        <f>SUM(AR79:AV79)</f>
        <v>892800</v>
      </c>
      <c r="AX79" s="132">
        <f>IF('Student input data'!C79=0,0,AW79/'Student input data'!C79)</f>
        <v>930</v>
      </c>
    </row>
    <row r="80" spans="1:50" x14ac:dyDescent="0.2">
      <c r="A80" s="72">
        <f>'Student input data'!A80</f>
        <v>2</v>
      </c>
      <c r="B80" s="338" t="str">
        <f>IF('Student input data'!B80="","-",'Student input data'!B80)</f>
        <v>New Schoo</v>
      </c>
      <c r="C80" s="328">
        <f t="shared" ref="C80:C88" si="23">SUM(D80:Q80)</f>
        <v>24</v>
      </c>
      <c r="D80" s="313">
        <f>'Student input data'!D80/'Simulation input'!$C$17</f>
        <v>0</v>
      </c>
      <c r="E80" s="313">
        <f>IF('Simulation input'!$C$52="y",'Student input data'!E80/'Simulation input'!$C$18,('Student input data'!E80/2)/'Simulation input'!$C$18)</f>
        <v>0</v>
      </c>
      <c r="F80" s="313">
        <f>'Student input data'!F80/'Simulation input'!$C$19</f>
        <v>0</v>
      </c>
      <c r="G80" s="313">
        <f>'Student input data'!G80/'Simulation input'!$C$20</f>
        <v>0</v>
      </c>
      <c r="H80" s="313">
        <f>'Student input data'!H80/'Simulation input'!$C$21</f>
        <v>0</v>
      </c>
      <c r="I80" s="313">
        <f>'Student input data'!I80/'Simulation input'!$C$22</f>
        <v>0</v>
      </c>
      <c r="J80" s="313">
        <f>'Student input data'!J80/'Simulation input'!$C$23</f>
        <v>0</v>
      </c>
      <c r="K80" s="313">
        <f>'Student input data'!K80/'Simulation input'!$C$24</f>
        <v>0</v>
      </c>
      <c r="L80" s="313">
        <f>'Student input data'!L80/'Simulation input'!$C$25</f>
        <v>0</v>
      </c>
      <c r="M80" s="313">
        <f>'Student input data'!M80/'Simulation input'!$C$26</f>
        <v>0</v>
      </c>
      <c r="N80" s="313">
        <f>'Student input data'!N80/'Simulation input'!$C$27</f>
        <v>6</v>
      </c>
      <c r="O80" s="313">
        <f>'Student input data'!O80/'Simulation input'!C$28</f>
        <v>6</v>
      </c>
      <c r="P80" s="313">
        <f>'Student input data'!P80/'Simulation input'!C$29</f>
        <v>6</v>
      </c>
      <c r="Q80" s="313">
        <f>'Student input data'!Q80/'Simulation input'!C$30</f>
        <v>6</v>
      </c>
      <c r="R80" s="314">
        <f>(SUM(D80:J80)*'Simulation input'!$C$65)+(SUM(K80:M80)*'Simulation input'!$C$66)+(SUM(N80:Q80)*'Simulation input'!$C$67)</f>
        <v>7.92</v>
      </c>
      <c r="S80" s="314">
        <f t="shared" ref="S80:S88" si="24">C80+R80</f>
        <v>31.92</v>
      </c>
      <c r="T80" s="318"/>
      <c r="U80" s="316">
        <f>IF('Student input data'!C80=0,0,       IF('Student input data'!C80&lt;'Simulation input'!$C$88,'Simulation input'!$C$81/'Simulation input'!$C$88*'Student input data'!C80,          IF('Student input data'!C80&lt;'Simulation input'!$C$74,'Simulation input'!$C$81,     'Student input data'!C80/'Simulation input'!$C$74)))</f>
        <v>3</v>
      </c>
      <c r="V80" s="317">
        <f>('Student input data'!C80/'Simulation input'!$C$109)+('Student input data'!V80/'Simulation input'!$C$95)</f>
        <v>3.5</v>
      </c>
      <c r="W80" s="315">
        <f>'Student input data'!R80/'Simulation input'!C$116</f>
        <v>1.5</v>
      </c>
      <c r="X80" s="315">
        <f>IF('Simulation input'!$C$123="y",'Student input data'!V80*0.5/'Simulation input'!$C$130,0)</f>
        <v>1.0416666666666667</v>
      </c>
      <c r="Y80" s="315">
        <f>IF('Simulation input'!$C$150="y",('Student input data'!V80*0.5/'Simulation input'!C$157),0)</f>
        <v>1.0416666666666667</v>
      </c>
      <c r="Z80" s="315">
        <f>'Student input data'!C80/'Simulation input'!C$192</f>
        <v>4.2553191489361701</v>
      </c>
      <c r="AA80" s="315">
        <f>IF(C80=0,0,'Simulation input'!C$207)</f>
        <v>1</v>
      </c>
      <c r="AB80" s="315">
        <f>IF(C80=0,0,'Student input data'!C80/'Simulation input'!$C$228)</f>
        <v>0.8</v>
      </c>
      <c r="AC80" s="315">
        <f>IF('Student input data'!C80=0,0,('Student input data'!C80/'Simulation input'!C$243))</f>
        <v>2.4</v>
      </c>
      <c r="AD80" s="315">
        <f>IF('Student input data'!C80=0,0,'Student input data'!V80/'Simulation input'!C$235)</f>
        <v>2</v>
      </c>
      <c r="AE80" s="315">
        <f t="shared" si="21"/>
        <v>20.538652482269502</v>
      </c>
      <c r="AF80" s="315">
        <f t="shared" si="22"/>
        <v>52.4586524822695</v>
      </c>
      <c r="AG80" s="317"/>
      <c r="AH80" s="315">
        <f>'Student input data'!C80/'Simulation input'!C$200</f>
        <v>5.9999999999999997E-7</v>
      </c>
      <c r="AI80" s="315">
        <f>IF('Simulation input'!C$35=0,0,'Student input data'!D80/'Simulation input'!C$35)+IF('Simulation input'!C$36=0,0,'Student input data'!E80/'Simulation input'!C$36)+IF('Simulation input'!C$37=0,0,'Student input data'!F80/'Simulation input'!C$37)+IF('Simulation input'!C$38=0,0,'Student input data'!G80/'Simulation input'!C$38)+IF('Simulation input'!C$39=0,0,'Student input data'!H80/'Simulation input'!C$39)+IF('Simulation input'!C$40=0,0,'Student input data'!I80/'Simulation input'!C$40)+IF('Simulation input'!C$41=0,0,'Student input data'!J80/'Simulation input'!C$41)+IF('Simulation input'!C$42=0,0,'Student input data'!K80/'Simulation input'!C$42)+IF('Simulation input'!C$43=0,0,'Student input data'!L80/'Simulation input'!C$43)+IF('Simulation input'!C$44=0,0,'Student input data'!M80/'Simulation input'!C$44)+IF('Simulation input'!C$45=0,0,'Student input data'!N80/'Simulation input'!C$45)+IF('Simulation input'!C$46=0,0,'Student input data'!O80/'Simulation input'!C$46)+IF('Simulation input'!C$47=0,0,'Student input data'!P80/'Simulation input'!C$47)+IF('Simulation input'!C$48=0,0,'Student input data'!Q80/'Simulation input'!C$47)</f>
        <v>0</v>
      </c>
      <c r="AJ80" s="315">
        <f>('Student input data'!C80/600)*'Simulation input'!C$250</f>
        <v>3</v>
      </c>
      <c r="AK80" s="315">
        <f>'Simulation input'!$C$214/'Simulation input'!$C$12*'Student input data'!C80</f>
        <v>1</v>
      </c>
      <c r="AL80" s="315">
        <f>IF('Student input data'!C80=0,0,IF('Student input data'!C80&lt;'Simulation input'!$C$12,0,('Student input data'!C80-'Simulation input'!$C$12)/'Simulation input'!$C$12)*'Simulation input'!C$221)</f>
        <v>0</v>
      </c>
      <c r="AM80" s="315"/>
      <c r="AN80" s="315">
        <f>IF(C80=0,0,'Simulation input'!C$257)</f>
        <v>1</v>
      </c>
      <c r="AO80" s="315">
        <f>IF('Student input data'!C80=0,0,'Student input data'!C80/'Simulation input'!$C$12*'Simulation input'!C$264)</f>
        <v>1</v>
      </c>
      <c r="AP80" s="315">
        <f>('Student input data'!C80/600)*'Simulation input'!C$271</f>
        <v>3</v>
      </c>
      <c r="AQ80" s="111"/>
      <c r="AR80" s="132">
        <f>'Simulation input'!E$279*'Student input data'!C80</f>
        <v>75000</v>
      </c>
      <c r="AS80" s="132">
        <f>'Simulation input'!E$280*'Student input data'!C80</f>
        <v>150000</v>
      </c>
      <c r="AT80" s="132">
        <f>'Simulation input'!E$281*'Student input data'!C80</f>
        <v>129000</v>
      </c>
      <c r="AU80" s="132">
        <f>'Simulation input'!E$282*'Student input data'!C80</f>
        <v>180000</v>
      </c>
      <c r="AV80" s="132">
        <f>'Simulation input'!E$283*'Student input data'!C80</f>
        <v>24000</v>
      </c>
      <c r="AW80" s="132">
        <f t="shared" ref="AW80:AW89" si="25">SUM(AR80:AV80)</f>
        <v>558000</v>
      </c>
      <c r="AX80" s="132">
        <f>IF('Student input data'!C80=0,0,AW80/'Student input data'!C80)</f>
        <v>930</v>
      </c>
    </row>
    <row r="81" spans="1:50" x14ac:dyDescent="0.2">
      <c r="A81" s="72">
        <f>'Student input data'!A81</f>
        <v>3</v>
      </c>
      <c r="B81" s="338" t="str">
        <f>IF('Student input data'!B81="","-",'Student input data'!B81)</f>
        <v>New Schoo;</v>
      </c>
      <c r="C81" s="328">
        <f t="shared" si="23"/>
        <v>12</v>
      </c>
      <c r="D81" s="313">
        <f>'Student input data'!D81/'Simulation input'!$C$17</f>
        <v>0</v>
      </c>
      <c r="E81" s="313">
        <f>IF('Simulation input'!$C$52="y",'Student input data'!E81/'Simulation input'!$C$18,('Student input data'!E81/2)/'Simulation input'!$C$18)</f>
        <v>0</v>
      </c>
      <c r="F81" s="313">
        <f>'Student input data'!F81/'Simulation input'!$C$19</f>
        <v>0</v>
      </c>
      <c r="G81" s="313">
        <f>'Student input data'!G81/'Simulation input'!$C$20</f>
        <v>0</v>
      </c>
      <c r="H81" s="313">
        <f>'Student input data'!H81/'Simulation input'!$C$21</f>
        <v>0</v>
      </c>
      <c r="I81" s="313">
        <f>'Student input data'!I81/'Simulation input'!$C$22</f>
        <v>0</v>
      </c>
      <c r="J81" s="313">
        <f>'Student input data'!J81/'Simulation input'!$C$23</f>
        <v>0</v>
      </c>
      <c r="K81" s="313">
        <f>'Student input data'!K81/'Simulation input'!$C$24</f>
        <v>0</v>
      </c>
      <c r="L81" s="313">
        <f>'Student input data'!L81/'Simulation input'!$C$25</f>
        <v>0</v>
      </c>
      <c r="M81" s="313">
        <f>'Student input data'!M81/'Simulation input'!$C$26</f>
        <v>0</v>
      </c>
      <c r="N81" s="313">
        <f>'Student input data'!N81/'Simulation input'!$C$27</f>
        <v>3</v>
      </c>
      <c r="O81" s="313">
        <f>'Student input data'!O81/'Simulation input'!C$28</f>
        <v>3</v>
      </c>
      <c r="P81" s="313">
        <f>'Student input data'!P81/'Simulation input'!C$29</f>
        <v>3</v>
      </c>
      <c r="Q81" s="313">
        <f>'Student input data'!Q81/'Simulation input'!C$30</f>
        <v>3</v>
      </c>
      <c r="R81" s="314">
        <f>(SUM(D81:J81)*'Simulation input'!$C$65)+(SUM(K81:M81)*'Simulation input'!$C$66)+(SUM(N81:Q81)*'Simulation input'!$C$67)</f>
        <v>3.96</v>
      </c>
      <c r="S81" s="314">
        <f t="shared" si="24"/>
        <v>15.96</v>
      </c>
      <c r="T81" s="318"/>
      <c r="U81" s="316">
        <f>IF('Student input data'!C81=0,0,       IF('Student input data'!C81&lt;'Simulation input'!$C$88,'Simulation input'!$C$81/'Simulation input'!$C$88*'Student input data'!C81,          IF('Student input data'!C81&lt;'Simulation input'!$C$74,'Simulation input'!$C$81,     'Student input data'!C81/'Simulation input'!$C$74)))</f>
        <v>0.75</v>
      </c>
      <c r="V81" s="317">
        <f>('Student input data'!C81/'Simulation input'!$C$109)+('Student input data'!V81/'Simulation input'!$C$95)</f>
        <v>2.25</v>
      </c>
      <c r="W81" s="315">
        <f>'Student input data'!R81/'Simulation input'!C$116</f>
        <v>0.5</v>
      </c>
      <c r="X81" s="315">
        <f>IF('Simulation input'!$C$123="y",'Student input data'!V81*0.5/'Simulation input'!$C$130,0)</f>
        <v>0.72916666666666663</v>
      </c>
      <c r="Y81" s="315">
        <f>IF('Simulation input'!$C$150="y",('Student input data'!V81*0.5/'Simulation input'!C$157),0)</f>
        <v>0.72916666666666663</v>
      </c>
      <c r="Z81" s="315">
        <f>'Student input data'!C81/'Simulation input'!C$192</f>
        <v>2.1276595744680851</v>
      </c>
      <c r="AA81" s="315">
        <f>IF(C81=0,0,'Simulation input'!C$207)</f>
        <v>1</v>
      </c>
      <c r="AB81" s="315">
        <f>IF(C81=0,0,'Student input data'!C81/'Simulation input'!$C$228)</f>
        <v>0.4</v>
      </c>
      <c r="AC81" s="315">
        <f>IF('Student input data'!C81=0,0,('Student input data'!C81/'Simulation input'!C$243))</f>
        <v>1.2</v>
      </c>
      <c r="AD81" s="315">
        <f>IF('Student input data'!C81=0,0,'Student input data'!V81/'Simulation input'!C$235)</f>
        <v>1.4</v>
      </c>
      <c r="AE81" s="315">
        <f t="shared" si="21"/>
        <v>11.085992907801419</v>
      </c>
      <c r="AF81" s="315">
        <f t="shared" si="22"/>
        <v>27.04599290780142</v>
      </c>
      <c r="AG81" s="317"/>
      <c r="AH81" s="315">
        <f>'Student input data'!C81/'Simulation input'!C$200</f>
        <v>2.9999999999999999E-7</v>
      </c>
      <c r="AI81" s="315">
        <f>IF('Simulation input'!C$35=0,0,'Student input data'!D81/'Simulation input'!C$35)+IF('Simulation input'!C$36=0,0,'Student input data'!E81/'Simulation input'!C$36)+IF('Simulation input'!C$37=0,0,'Student input data'!F81/'Simulation input'!C$37)+IF('Simulation input'!C$38=0,0,'Student input data'!G81/'Simulation input'!C$38)+IF('Simulation input'!C$39=0,0,'Student input data'!H81/'Simulation input'!C$39)+IF('Simulation input'!C$40=0,0,'Student input data'!I81/'Simulation input'!C$40)+IF('Simulation input'!C$41=0,0,'Student input data'!J81/'Simulation input'!C$41)+IF('Simulation input'!C$42=0,0,'Student input data'!K81/'Simulation input'!C$42)+IF('Simulation input'!C$43=0,0,'Student input data'!L81/'Simulation input'!C$43)+IF('Simulation input'!C$44=0,0,'Student input data'!M81/'Simulation input'!C$44)+IF('Simulation input'!C$45=0,0,'Student input data'!N81/'Simulation input'!C$45)+IF('Simulation input'!C$46=0,0,'Student input data'!O81/'Simulation input'!C$46)+IF('Simulation input'!C$47=0,0,'Student input data'!P81/'Simulation input'!C$47)+IF('Simulation input'!C$48=0,0,'Student input data'!Q81/'Simulation input'!C$47)</f>
        <v>0</v>
      </c>
      <c r="AJ81" s="315">
        <f>('Student input data'!C81/600)*'Simulation input'!C$250</f>
        <v>1.5</v>
      </c>
      <c r="AK81" s="315">
        <f>'Simulation input'!$C$214/'Simulation input'!$C$12*'Student input data'!C81</f>
        <v>0.5</v>
      </c>
      <c r="AL81" s="315">
        <f>IF('Student input data'!C81=0,0,IF('Student input data'!C81&lt;'Simulation input'!$C$12,0,('Student input data'!C81-'Simulation input'!$C$12)/'Simulation input'!$C$12)*'Simulation input'!C$221)</f>
        <v>0</v>
      </c>
      <c r="AM81" s="315"/>
      <c r="AN81" s="315">
        <f>IF(C81=0,0,'Simulation input'!C$257)</f>
        <v>1</v>
      </c>
      <c r="AO81" s="315">
        <f>IF('Student input data'!C81=0,0,'Student input data'!C81/'Simulation input'!$C$12*'Simulation input'!C$264)</f>
        <v>0.5</v>
      </c>
      <c r="AP81" s="315">
        <f>('Student input data'!C81/600)*'Simulation input'!C$271</f>
        <v>1.5</v>
      </c>
      <c r="AQ81" s="111"/>
      <c r="AR81" s="132">
        <f>'Simulation input'!E$279*'Student input data'!C81</f>
        <v>37500</v>
      </c>
      <c r="AS81" s="132">
        <f>'Simulation input'!E$280*'Student input data'!C81</f>
        <v>75000</v>
      </c>
      <c r="AT81" s="132">
        <f>'Simulation input'!E$281*'Student input data'!C81</f>
        <v>64500</v>
      </c>
      <c r="AU81" s="132">
        <f>'Simulation input'!E$282*'Student input data'!C81</f>
        <v>90000</v>
      </c>
      <c r="AV81" s="132">
        <f>'Simulation input'!E$283*'Student input data'!C81</f>
        <v>12000</v>
      </c>
      <c r="AW81" s="132">
        <f t="shared" si="25"/>
        <v>279000</v>
      </c>
      <c r="AX81" s="132">
        <f>IF('Student input data'!C81=0,0,AW81/'Student input data'!C81)</f>
        <v>930</v>
      </c>
    </row>
    <row r="82" spans="1:50" x14ac:dyDescent="0.2">
      <c r="A82" s="72" t="str">
        <f>'Student input data'!A82</f>
        <v/>
      </c>
      <c r="B82" s="338" t="str">
        <f>IF('Student input data'!B82="","-",'Student input data'!B82)</f>
        <v>-</v>
      </c>
      <c r="C82" s="328">
        <f t="shared" si="23"/>
        <v>0</v>
      </c>
      <c r="D82" s="313">
        <f>'Student input data'!D82/'Simulation input'!$C$17</f>
        <v>0</v>
      </c>
      <c r="E82" s="313">
        <f>IF('Simulation input'!$C$52="y",'Student input data'!E82/'Simulation input'!$C$18,('Student input data'!E82/2)/'Simulation input'!$C$18)</f>
        <v>0</v>
      </c>
      <c r="F82" s="313">
        <f>'Student input data'!F82/'Simulation input'!$C$19</f>
        <v>0</v>
      </c>
      <c r="G82" s="313">
        <f>'Student input data'!G82/'Simulation input'!$C$20</f>
        <v>0</v>
      </c>
      <c r="H82" s="313">
        <f>'Student input data'!H82/'Simulation input'!$C$21</f>
        <v>0</v>
      </c>
      <c r="I82" s="313">
        <f>'Student input data'!I82/'Simulation input'!$C$22</f>
        <v>0</v>
      </c>
      <c r="J82" s="313">
        <f>'Student input data'!J82/'Simulation input'!$C$23</f>
        <v>0</v>
      </c>
      <c r="K82" s="313">
        <f>'Student input data'!K82/'Simulation input'!$C$24</f>
        <v>0</v>
      </c>
      <c r="L82" s="313">
        <f>'Student input data'!L82/'Simulation input'!$C$25</f>
        <v>0</v>
      </c>
      <c r="M82" s="313">
        <f>'Student input data'!M82/'Simulation input'!$C$26</f>
        <v>0</v>
      </c>
      <c r="N82" s="313">
        <f>'Student input data'!N82/'Simulation input'!$C$27</f>
        <v>0</v>
      </c>
      <c r="O82" s="313">
        <f>'Student input data'!O82/'Simulation input'!C$28</f>
        <v>0</v>
      </c>
      <c r="P82" s="313">
        <f>'Student input data'!P82/'Simulation input'!C$29</f>
        <v>0</v>
      </c>
      <c r="Q82" s="313">
        <f>'Student input data'!Q82/'Simulation input'!C$30</f>
        <v>0</v>
      </c>
      <c r="R82" s="314">
        <f>(SUM(D82:J82)*'Simulation input'!$C$65)+(SUM(K82:M82)*'Simulation input'!$C$66)+(SUM(N82:Q82)*'Simulation input'!$C$67)</f>
        <v>0</v>
      </c>
      <c r="S82" s="314">
        <f t="shared" si="24"/>
        <v>0</v>
      </c>
      <c r="T82" s="318"/>
      <c r="U82" s="316">
        <f>IF('Student input data'!C82=0,0,       IF('Student input data'!C82&lt;'Simulation input'!$C$88,'Simulation input'!$C$81/'Simulation input'!$C$88*'Student input data'!C82,          IF('Student input data'!C82&lt;'Simulation input'!$C$74,'Simulation input'!$C$81,     'Student input data'!C82/'Simulation input'!$C$74)))</f>
        <v>0</v>
      </c>
      <c r="V82" s="317">
        <f>('Student input data'!C82/'Simulation input'!$C$109)+('Student input data'!V82/'Simulation input'!$C$95)</f>
        <v>0</v>
      </c>
      <c r="W82" s="315">
        <f>'Student input data'!R82/'Simulation input'!C$116</f>
        <v>0</v>
      </c>
      <c r="X82" s="315">
        <f>IF('Simulation input'!$C$123="y",'Student input data'!V82*0.5/'Simulation input'!$C$130,0)</f>
        <v>0</v>
      </c>
      <c r="Y82" s="315">
        <f>IF('Simulation input'!$C$150="y",('Student input data'!V82*0.5/'Simulation input'!C$157),0)</f>
        <v>0</v>
      </c>
      <c r="Z82" s="315">
        <f>'Student input data'!C82/'Simulation input'!C$192</f>
        <v>0</v>
      </c>
      <c r="AA82" s="315">
        <f>IF(C82=0,0,'Simulation input'!C$207)</f>
        <v>0</v>
      </c>
      <c r="AB82" s="315">
        <f>IF(C82=0,0,'Student input data'!C82/'Simulation input'!$C$228)</f>
        <v>0</v>
      </c>
      <c r="AC82" s="315">
        <f>IF('Student input data'!C82=0,0,('Student input data'!C82/'Simulation input'!C$243))</f>
        <v>0</v>
      </c>
      <c r="AD82" s="315">
        <f>IF('Student input data'!C82=0,0,'Student input data'!V82/'Simulation input'!C$235)</f>
        <v>0</v>
      </c>
      <c r="AE82" s="315">
        <f t="shared" si="21"/>
        <v>0</v>
      </c>
      <c r="AF82" s="315">
        <f t="shared" si="22"/>
        <v>0</v>
      </c>
      <c r="AG82" s="317"/>
      <c r="AH82" s="315">
        <f>'Student input data'!C82/'Simulation input'!C$200</f>
        <v>0</v>
      </c>
      <c r="AI82" s="315">
        <f>IF('Simulation input'!C$35=0,0,'Student input data'!D82/'Simulation input'!C$35)+IF('Simulation input'!C$36=0,0,'Student input data'!E82/'Simulation input'!C$36)+IF('Simulation input'!C$37=0,0,'Student input data'!F82/'Simulation input'!C$37)+IF('Simulation input'!C$38=0,0,'Student input data'!G82/'Simulation input'!C$38)+IF('Simulation input'!C$39=0,0,'Student input data'!H82/'Simulation input'!C$39)+IF('Simulation input'!C$40=0,0,'Student input data'!I82/'Simulation input'!C$40)+IF('Simulation input'!C$41=0,0,'Student input data'!J82/'Simulation input'!C$41)+IF('Simulation input'!C$42=0,0,'Student input data'!K82/'Simulation input'!C$42)+IF('Simulation input'!C$43=0,0,'Student input data'!L82/'Simulation input'!C$43)+IF('Simulation input'!C$44=0,0,'Student input data'!M82/'Simulation input'!C$44)+IF('Simulation input'!C$45=0,0,'Student input data'!N82/'Simulation input'!C$45)+IF('Simulation input'!C$46=0,0,'Student input data'!O82/'Simulation input'!C$46)+IF('Simulation input'!C$47=0,0,'Student input data'!P82/'Simulation input'!C$47)+IF('Simulation input'!C$48=0,0,'Student input data'!Q82/'Simulation input'!C$47)</f>
        <v>0</v>
      </c>
      <c r="AJ82" s="315">
        <f>('Student input data'!C82/600)*'Simulation input'!C$250</f>
        <v>0</v>
      </c>
      <c r="AK82" s="315">
        <f>'Simulation input'!$C$214/'Simulation input'!$C$12*'Student input data'!C82</f>
        <v>0</v>
      </c>
      <c r="AL82" s="315">
        <f>IF('Student input data'!C82=0,0,IF('Student input data'!C82&lt;'Simulation input'!$C$12,0,('Student input data'!C82-'Simulation input'!$C$12)/'Simulation input'!$C$12)*'Simulation input'!C$221)</f>
        <v>0</v>
      </c>
      <c r="AM82" s="315"/>
      <c r="AN82" s="315">
        <f>IF(C82=0,0,'Simulation input'!C$257)</f>
        <v>0</v>
      </c>
      <c r="AO82" s="315">
        <f>IF('Student input data'!C82=0,0,'Student input data'!C82/'Simulation input'!$C$12*'Simulation input'!C$264)</f>
        <v>0</v>
      </c>
      <c r="AP82" s="315">
        <f>('Student input data'!C82/600)*'Simulation input'!C$271</f>
        <v>0</v>
      </c>
      <c r="AQ82" s="111"/>
      <c r="AR82" s="132">
        <f>'Simulation input'!E$279*'Student input data'!C82</f>
        <v>0</v>
      </c>
      <c r="AS82" s="132">
        <f>'Simulation input'!E$280*'Student input data'!C82</f>
        <v>0</v>
      </c>
      <c r="AT82" s="132">
        <f>'Simulation input'!E$281*'Student input data'!C82</f>
        <v>0</v>
      </c>
      <c r="AU82" s="132">
        <f>'Simulation input'!E$282*'Student input data'!C82</f>
        <v>0</v>
      </c>
      <c r="AV82" s="132">
        <f>'Simulation input'!E$283*'Student input data'!C82</f>
        <v>0</v>
      </c>
      <c r="AW82" s="132">
        <f t="shared" si="25"/>
        <v>0</v>
      </c>
      <c r="AX82" s="132">
        <f>IF('Student input data'!C82=0,0,AW82/'Student input data'!C82)</f>
        <v>0</v>
      </c>
    </row>
    <row r="83" spans="1:50" x14ac:dyDescent="0.2">
      <c r="A83" s="72" t="str">
        <f>'Student input data'!A83</f>
        <v/>
      </c>
      <c r="B83" s="338" t="str">
        <f>IF('Student input data'!B83="","-",'Student input data'!B83)</f>
        <v>-</v>
      </c>
      <c r="C83" s="328">
        <f t="shared" si="23"/>
        <v>0</v>
      </c>
      <c r="D83" s="313">
        <f>'Student input data'!D83/'Simulation input'!$C$17</f>
        <v>0</v>
      </c>
      <c r="E83" s="313">
        <f>IF('Simulation input'!$C$52="y",'Student input data'!E83/'Simulation input'!$C$18,('Student input data'!E83/2)/'Simulation input'!$C$18)</f>
        <v>0</v>
      </c>
      <c r="F83" s="313">
        <f>'Student input data'!F83/'Simulation input'!$C$19</f>
        <v>0</v>
      </c>
      <c r="G83" s="313">
        <f>'Student input data'!G83/'Simulation input'!$C$20</f>
        <v>0</v>
      </c>
      <c r="H83" s="313">
        <f>'Student input data'!H83/'Simulation input'!$C$21</f>
        <v>0</v>
      </c>
      <c r="I83" s="313">
        <f>'Student input data'!I83/'Simulation input'!$C$22</f>
        <v>0</v>
      </c>
      <c r="J83" s="313">
        <f>'Student input data'!J83/'Simulation input'!$C$23</f>
        <v>0</v>
      </c>
      <c r="K83" s="313">
        <f>'Student input data'!K83/'Simulation input'!$C$24</f>
        <v>0</v>
      </c>
      <c r="L83" s="313">
        <f>'Student input data'!L83/'Simulation input'!$C$25</f>
        <v>0</v>
      </c>
      <c r="M83" s="313">
        <f>'Student input data'!M83/'Simulation input'!$C$26</f>
        <v>0</v>
      </c>
      <c r="N83" s="313">
        <f>'Student input data'!N83/'Simulation input'!$C$27</f>
        <v>0</v>
      </c>
      <c r="O83" s="313">
        <f>'Student input data'!O83/'Simulation input'!C$28</f>
        <v>0</v>
      </c>
      <c r="P83" s="313">
        <f>'Student input data'!P83/'Simulation input'!C$29</f>
        <v>0</v>
      </c>
      <c r="Q83" s="313">
        <f>'Student input data'!Q83/'Simulation input'!C$30</f>
        <v>0</v>
      </c>
      <c r="R83" s="314">
        <f>(SUM(D83:J83)*'Simulation input'!$C$65)+(SUM(K83:M83)*'Simulation input'!$C$66)+(SUM(N83:Q83)*'Simulation input'!$C$67)</f>
        <v>0</v>
      </c>
      <c r="S83" s="314">
        <f t="shared" si="24"/>
        <v>0</v>
      </c>
      <c r="T83" s="318"/>
      <c r="U83" s="316">
        <f>IF('Student input data'!C83=0,0,       IF('Student input data'!C83&lt;'Simulation input'!$C$88,'Simulation input'!$C$81/'Simulation input'!$C$88*'Student input data'!C83,          IF('Student input data'!C83&lt;'Simulation input'!$C$74,'Simulation input'!$C$81,     'Student input data'!C83/'Simulation input'!$C$74)))</f>
        <v>0</v>
      </c>
      <c r="V83" s="317">
        <f>('Student input data'!C83/'Simulation input'!$C$109)+('Student input data'!V83/'Simulation input'!$C$95)</f>
        <v>0</v>
      </c>
      <c r="W83" s="315">
        <f>'Student input data'!R83/'Simulation input'!C$116</f>
        <v>0</v>
      </c>
      <c r="X83" s="315">
        <f>IF('Simulation input'!$C$123="y",'Student input data'!V83*0.5/'Simulation input'!$C$130,0)</f>
        <v>0</v>
      </c>
      <c r="Y83" s="315">
        <f>IF('Simulation input'!$C$150="y",('Student input data'!V83*0.5/'Simulation input'!C$157),0)</f>
        <v>0</v>
      </c>
      <c r="Z83" s="315">
        <f>'Student input data'!C83/'Simulation input'!C$192</f>
        <v>0</v>
      </c>
      <c r="AA83" s="315">
        <f>IF(C83=0,0,'Simulation input'!C$207)</f>
        <v>0</v>
      </c>
      <c r="AB83" s="315">
        <f>IF(C83=0,0,'Student input data'!C83/'Simulation input'!$C$228)</f>
        <v>0</v>
      </c>
      <c r="AC83" s="315">
        <f>IF('Student input data'!C83=0,0,('Student input data'!C83/'Simulation input'!C$243))</f>
        <v>0</v>
      </c>
      <c r="AD83" s="315">
        <f>IF('Student input data'!C83=0,0,'Student input data'!V83/'Simulation input'!C$235)</f>
        <v>0</v>
      </c>
      <c r="AE83" s="315">
        <f t="shared" si="21"/>
        <v>0</v>
      </c>
      <c r="AF83" s="315">
        <f t="shared" si="22"/>
        <v>0</v>
      </c>
      <c r="AG83" s="317"/>
      <c r="AH83" s="315">
        <f>'Student input data'!C83/'Simulation input'!C$200</f>
        <v>0</v>
      </c>
      <c r="AI83" s="315">
        <f>IF('Simulation input'!C$35=0,0,'Student input data'!D83/'Simulation input'!C$35)+IF('Simulation input'!C$36=0,0,'Student input data'!E83/'Simulation input'!C$36)+IF('Simulation input'!C$37=0,0,'Student input data'!F83/'Simulation input'!C$37)+IF('Simulation input'!C$38=0,0,'Student input data'!G83/'Simulation input'!C$38)+IF('Simulation input'!C$39=0,0,'Student input data'!H83/'Simulation input'!C$39)+IF('Simulation input'!C$40=0,0,'Student input data'!I83/'Simulation input'!C$40)+IF('Simulation input'!C$41=0,0,'Student input data'!J83/'Simulation input'!C$41)+IF('Simulation input'!C$42=0,0,'Student input data'!K83/'Simulation input'!C$42)+IF('Simulation input'!C$43=0,0,'Student input data'!L83/'Simulation input'!C$43)+IF('Simulation input'!C$44=0,0,'Student input data'!M83/'Simulation input'!C$44)+IF('Simulation input'!C$45=0,0,'Student input data'!N83/'Simulation input'!C$45)+IF('Simulation input'!C$46=0,0,'Student input data'!O83/'Simulation input'!C$46)+IF('Simulation input'!C$47=0,0,'Student input data'!P83/'Simulation input'!C$47)+IF('Simulation input'!C$48=0,0,'Student input data'!Q83/'Simulation input'!C$47)</f>
        <v>0</v>
      </c>
      <c r="AJ83" s="315">
        <f>('Student input data'!C83/600)*'Simulation input'!C$250</f>
        <v>0</v>
      </c>
      <c r="AK83" s="315">
        <f>'Simulation input'!$C$214/'Simulation input'!$C$12*'Student input data'!C83</f>
        <v>0</v>
      </c>
      <c r="AL83" s="315">
        <f>IF('Student input data'!C83=0,0,IF('Student input data'!C83&lt;'Simulation input'!$C$12,0,('Student input data'!C83-'Simulation input'!$C$12)/'Simulation input'!$C$12)*'Simulation input'!C$221)</f>
        <v>0</v>
      </c>
      <c r="AM83" s="315"/>
      <c r="AN83" s="315">
        <f>IF(C83=0,0,'Simulation input'!C$257)</f>
        <v>0</v>
      </c>
      <c r="AO83" s="315">
        <f>IF('Student input data'!C83=0,0,'Student input data'!C83/'Simulation input'!$C$12*'Simulation input'!C$264)</f>
        <v>0</v>
      </c>
      <c r="AP83" s="315">
        <f>('Student input data'!C83/600)*'Simulation input'!C$271</f>
        <v>0</v>
      </c>
      <c r="AQ83" s="111"/>
      <c r="AR83" s="132">
        <f>'Simulation input'!E$279*'Student input data'!C83</f>
        <v>0</v>
      </c>
      <c r="AS83" s="132">
        <f>'Simulation input'!E$280*'Student input data'!C83</f>
        <v>0</v>
      </c>
      <c r="AT83" s="132">
        <f>'Simulation input'!E$281*'Student input data'!C83</f>
        <v>0</v>
      </c>
      <c r="AU83" s="132">
        <f>'Simulation input'!E$282*'Student input data'!C83</f>
        <v>0</v>
      </c>
      <c r="AV83" s="132">
        <f>'Simulation input'!E$283*'Student input data'!C83</f>
        <v>0</v>
      </c>
      <c r="AW83" s="132">
        <f t="shared" si="25"/>
        <v>0</v>
      </c>
      <c r="AX83" s="132">
        <f>IF('Student input data'!C83=0,0,AW83/'Student input data'!C83)</f>
        <v>0</v>
      </c>
    </row>
    <row r="84" spans="1:50" x14ac:dyDescent="0.2">
      <c r="A84" s="72" t="str">
        <f>'Student input data'!A84</f>
        <v/>
      </c>
      <c r="B84" s="338" t="str">
        <f>IF('Student input data'!B84="","-",'Student input data'!B84)</f>
        <v>-</v>
      </c>
      <c r="C84" s="328">
        <f t="shared" si="23"/>
        <v>0</v>
      </c>
      <c r="D84" s="313">
        <f>'Student input data'!D84/'Simulation input'!$C$17</f>
        <v>0</v>
      </c>
      <c r="E84" s="313">
        <f>IF('Simulation input'!$C$52="y",'Student input data'!E84/'Simulation input'!$C$18,('Student input data'!E84/2)/'Simulation input'!$C$18)</f>
        <v>0</v>
      </c>
      <c r="F84" s="313">
        <f>'Student input data'!F84/'Simulation input'!$C$19</f>
        <v>0</v>
      </c>
      <c r="G84" s="313">
        <f>'Student input data'!G84/'Simulation input'!$C$20</f>
        <v>0</v>
      </c>
      <c r="H84" s="313">
        <f>'Student input data'!H84/'Simulation input'!$C$21</f>
        <v>0</v>
      </c>
      <c r="I84" s="313">
        <f>'Student input data'!I84/'Simulation input'!$C$22</f>
        <v>0</v>
      </c>
      <c r="J84" s="313">
        <f>'Student input data'!J84/'Simulation input'!$C$23</f>
        <v>0</v>
      </c>
      <c r="K84" s="313">
        <f>'Student input data'!K84/'Simulation input'!$C$24</f>
        <v>0</v>
      </c>
      <c r="L84" s="313">
        <f>'Student input data'!L84/'Simulation input'!$C$25</f>
        <v>0</v>
      </c>
      <c r="M84" s="313">
        <f>'Student input data'!M84/'Simulation input'!$C$26</f>
        <v>0</v>
      </c>
      <c r="N84" s="313">
        <f>'Student input data'!N84/'Simulation input'!$C$27</f>
        <v>0</v>
      </c>
      <c r="O84" s="313">
        <f>'Student input data'!O84/'Simulation input'!C$28</f>
        <v>0</v>
      </c>
      <c r="P84" s="313">
        <f>'Student input data'!P84/'Simulation input'!C$29</f>
        <v>0</v>
      </c>
      <c r="Q84" s="313">
        <f>'Student input data'!Q84/'Simulation input'!C$30</f>
        <v>0</v>
      </c>
      <c r="R84" s="314">
        <f>(SUM(D84:J84)*'Simulation input'!$C$65)+(SUM(K84:M84)*'Simulation input'!$C$66)+(SUM(N84:Q84)*'Simulation input'!$C$67)</f>
        <v>0</v>
      </c>
      <c r="S84" s="314">
        <f t="shared" si="24"/>
        <v>0</v>
      </c>
      <c r="T84" s="318"/>
      <c r="U84" s="316">
        <f>IF('Student input data'!C84=0,0,       IF('Student input data'!C84&lt;'Simulation input'!$C$88,'Simulation input'!$C$81/'Simulation input'!$C$88*'Student input data'!C84,          IF('Student input data'!C84&lt;'Simulation input'!$C$74,'Simulation input'!$C$81,     'Student input data'!C84/'Simulation input'!$C$74)))</f>
        <v>0</v>
      </c>
      <c r="V84" s="317">
        <f>('Student input data'!C84/'Simulation input'!$C$109)+('Student input data'!V84/'Simulation input'!$C$95)</f>
        <v>0</v>
      </c>
      <c r="W84" s="315">
        <f>'Student input data'!R84/'Simulation input'!C$116</f>
        <v>0</v>
      </c>
      <c r="X84" s="315">
        <f>IF('Simulation input'!$C$123="y",'Student input data'!V84*0.5/'Simulation input'!$C$130,0)</f>
        <v>0</v>
      </c>
      <c r="Y84" s="315">
        <f>IF('Simulation input'!$C$150="y",('Student input data'!V84*0.5/'Simulation input'!C$157),0)</f>
        <v>0</v>
      </c>
      <c r="Z84" s="315">
        <f>'Student input data'!C84/'Simulation input'!C$192</f>
        <v>0</v>
      </c>
      <c r="AA84" s="315">
        <f>IF(C84=0,0,'Simulation input'!C$207)</f>
        <v>0</v>
      </c>
      <c r="AB84" s="315">
        <f>IF(C84=0,0,'Student input data'!C84/'Simulation input'!$C$228)</f>
        <v>0</v>
      </c>
      <c r="AC84" s="315">
        <f>IF('Student input data'!C84=0,0,('Student input data'!C84/'Simulation input'!C$243))</f>
        <v>0</v>
      </c>
      <c r="AD84" s="315">
        <f>IF('Student input data'!C84=0,0,'Student input data'!V84/'Simulation input'!C$235)</f>
        <v>0</v>
      </c>
      <c r="AE84" s="315">
        <f t="shared" si="21"/>
        <v>0</v>
      </c>
      <c r="AF84" s="315">
        <f t="shared" si="22"/>
        <v>0</v>
      </c>
      <c r="AG84" s="317"/>
      <c r="AH84" s="315">
        <f>'Student input data'!C84/'Simulation input'!C$200</f>
        <v>0</v>
      </c>
      <c r="AI84" s="315">
        <f>IF('Simulation input'!C$35=0,0,'Student input data'!D84/'Simulation input'!C$35)+IF('Simulation input'!C$36=0,0,'Student input data'!E84/'Simulation input'!C$36)+IF('Simulation input'!C$37=0,0,'Student input data'!F84/'Simulation input'!C$37)+IF('Simulation input'!C$38=0,0,'Student input data'!G84/'Simulation input'!C$38)+IF('Simulation input'!C$39=0,0,'Student input data'!H84/'Simulation input'!C$39)+IF('Simulation input'!C$40=0,0,'Student input data'!I84/'Simulation input'!C$40)+IF('Simulation input'!C$41=0,0,'Student input data'!J84/'Simulation input'!C$41)+IF('Simulation input'!C$42=0,0,'Student input data'!K84/'Simulation input'!C$42)+IF('Simulation input'!C$43=0,0,'Student input data'!L84/'Simulation input'!C$43)+IF('Simulation input'!C$44=0,0,'Student input data'!M84/'Simulation input'!C$44)+IF('Simulation input'!C$45=0,0,'Student input data'!N84/'Simulation input'!C$45)+IF('Simulation input'!C$46=0,0,'Student input data'!O84/'Simulation input'!C$46)+IF('Simulation input'!C$47=0,0,'Student input data'!P84/'Simulation input'!C$47)+IF('Simulation input'!C$48=0,0,'Student input data'!Q84/'Simulation input'!C$47)</f>
        <v>0</v>
      </c>
      <c r="AJ84" s="315">
        <f>('Student input data'!C84/600)*'Simulation input'!C$250</f>
        <v>0</v>
      </c>
      <c r="AK84" s="315">
        <f>'Simulation input'!$C$214/'Simulation input'!$C$12*'Student input data'!C84</f>
        <v>0</v>
      </c>
      <c r="AL84" s="315">
        <f>IF('Student input data'!C84=0,0,IF('Student input data'!C84&lt;'Simulation input'!$C$12,0,('Student input data'!C84-'Simulation input'!$C$12)/'Simulation input'!$C$12)*'Simulation input'!C$221)</f>
        <v>0</v>
      </c>
      <c r="AM84" s="315"/>
      <c r="AN84" s="315">
        <f>IF(C84=0,0,'Simulation input'!C$257)</f>
        <v>0</v>
      </c>
      <c r="AO84" s="315">
        <f>IF('Student input data'!C84=0,0,'Student input data'!C84/'Simulation input'!$C$12*'Simulation input'!C$264)</f>
        <v>0</v>
      </c>
      <c r="AP84" s="315">
        <f>('Student input data'!C84/600)*'Simulation input'!C$271</f>
        <v>0</v>
      </c>
      <c r="AQ84" s="111"/>
      <c r="AR84" s="132">
        <f>'Simulation input'!E$279*'Student input data'!C84</f>
        <v>0</v>
      </c>
      <c r="AS84" s="132">
        <f>'Simulation input'!E$280*'Student input data'!C84</f>
        <v>0</v>
      </c>
      <c r="AT84" s="132">
        <f>'Simulation input'!E$281*'Student input data'!C84</f>
        <v>0</v>
      </c>
      <c r="AU84" s="132">
        <f>'Simulation input'!E$282*'Student input data'!C84</f>
        <v>0</v>
      </c>
      <c r="AV84" s="132">
        <f>'Simulation input'!E$283*'Student input data'!C84</f>
        <v>0</v>
      </c>
      <c r="AW84" s="132">
        <f t="shared" si="25"/>
        <v>0</v>
      </c>
      <c r="AX84" s="132">
        <f>IF('Student input data'!C84=0,0,AW84/'Student input data'!C84)</f>
        <v>0</v>
      </c>
    </row>
    <row r="85" spans="1:50" x14ac:dyDescent="0.2">
      <c r="A85" s="72" t="str">
        <f>'Student input data'!A85</f>
        <v/>
      </c>
      <c r="B85" s="338" t="str">
        <f>IF('Student input data'!B85="","-",'Student input data'!B85)</f>
        <v>-</v>
      </c>
      <c r="C85" s="328">
        <f t="shared" si="23"/>
        <v>0</v>
      </c>
      <c r="D85" s="313">
        <f>'Student input data'!D85/'Simulation input'!$C$17</f>
        <v>0</v>
      </c>
      <c r="E85" s="313">
        <f>IF('Simulation input'!$C$52="y",'Student input data'!E85/'Simulation input'!$C$18,('Student input data'!E85/2)/'Simulation input'!$C$18)</f>
        <v>0</v>
      </c>
      <c r="F85" s="313">
        <f>'Student input data'!F85/'Simulation input'!$C$19</f>
        <v>0</v>
      </c>
      <c r="G85" s="313">
        <f>'Student input data'!G85/'Simulation input'!$C$20</f>
        <v>0</v>
      </c>
      <c r="H85" s="313">
        <f>'Student input data'!H85/'Simulation input'!$C$21</f>
        <v>0</v>
      </c>
      <c r="I85" s="313">
        <f>'Student input data'!I85/'Simulation input'!$C$22</f>
        <v>0</v>
      </c>
      <c r="J85" s="313">
        <f>'Student input data'!J85/'Simulation input'!$C$23</f>
        <v>0</v>
      </c>
      <c r="K85" s="313">
        <f>'Student input data'!K85/'Simulation input'!$C$24</f>
        <v>0</v>
      </c>
      <c r="L85" s="313">
        <f>'Student input data'!L85/'Simulation input'!$C$25</f>
        <v>0</v>
      </c>
      <c r="M85" s="313">
        <f>'Student input data'!M85/'Simulation input'!$C$26</f>
        <v>0</v>
      </c>
      <c r="N85" s="313">
        <f>'Student input data'!N85/'Simulation input'!$C$27</f>
        <v>0</v>
      </c>
      <c r="O85" s="313">
        <f>'Student input data'!O85/'Simulation input'!C$28</f>
        <v>0</v>
      </c>
      <c r="P85" s="313">
        <f>'Student input data'!P85/'Simulation input'!C$29</f>
        <v>0</v>
      </c>
      <c r="Q85" s="313">
        <f>'Student input data'!Q85/'Simulation input'!C$30</f>
        <v>0</v>
      </c>
      <c r="R85" s="314">
        <f>(SUM(D85:J85)*'Simulation input'!$C$65)+(SUM(K85:M85)*'Simulation input'!$C$66)+(SUM(N85:Q85)*'Simulation input'!$C$67)</f>
        <v>0</v>
      </c>
      <c r="S85" s="314">
        <f t="shared" si="24"/>
        <v>0</v>
      </c>
      <c r="T85" s="318"/>
      <c r="U85" s="316">
        <f>IF('Student input data'!C85=0,0,       IF('Student input data'!C85&lt;'Simulation input'!$C$88,'Simulation input'!$C$81/'Simulation input'!$C$88*'Student input data'!C85,          IF('Student input data'!C85&lt;'Simulation input'!$C$74,'Simulation input'!$C$81,     'Student input data'!C85/'Simulation input'!$C$74)))</f>
        <v>0</v>
      </c>
      <c r="V85" s="317">
        <f>('Student input data'!C85/'Simulation input'!$C$109)+('Student input data'!V85/'Simulation input'!$C$95)</f>
        <v>0</v>
      </c>
      <c r="W85" s="315">
        <f>'Student input data'!R85/'Simulation input'!C$116</f>
        <v>0</v>
      </c>
      <c r="X85" s="315">
        <f>IF('Simulation input'!$C$123="y",'Student input data'!V85*0.5/'Simulation input'!$C$130,0)</f>
        <v>0</v>
      </c>
      <c r="Y85" s="315">
        <f>IF('Simulation input'!$C$150="y",('Student input data'!V85*0.5/'Simulation input'!C$157),0)</f>
        <v>0</v>
      </c>
      <c r="Z85" s="315">
        <f>'Student input data'!C85/'Simulation input'!C$192</f>
        <v>0</v>
      </c>
      <c r="AA85" s="315">
        <f>IF(C85=0,0,'Simulation input'!C$207)</f>
        <v>0</v>
      </c>
      <c r="AB85" s="315">
        <f>IF(C85=0,0,'Student input data'!C85/'Simulation input'!$C$228)</f>
        <v>0</v>
      </c>
      <c r="AC85" s="315">
        <f>IF('Student input data'!C85=0,0,('Student input data'!C85/'Simulation input'!C$243))</f>
        <v>0</v>
      </c>
      <c r="AD85" s="315">
        <f>IF('Student input data'!C85=0,0,'Student input data'!V85/'Simulation input'!C$235)</f>
        <v>0</v>
      </c>
      <c r="AE85" s="315">
        <f t="shared" si="21"/>
        <v>0</v>
      </c>
      <c r="AF85" s="315">
        <f t="shared" si="22"/>
        <v>0</v>
      </c>
      <c r="AG85" s="317"/>
      <c r="AH85" s="315">
        <f>'Student input data'!C85/'Simulation input'!C$200</f>
        <v>0</v>
      </c>
      <c r="AI85" s="315">
        <f>IF('Simulation input'!C$35=0,0,'Student input data'!D85/'Simulation input'!C$35)+IF('Simulation input'!C$36=0,0,'Student input data'!E85/'Simulation input'!C$36)+IF('Simulation input'!C$37=0,0,'Student input data'!F85/'Simulation input'!C$37)+IF('Simulation input'!C$38=0,0,'Student input data'!G85/'Simulation input'!C$38)+IF('Simulation input'!C$39=0,0,'Student input data'!H85/'Simulation input'!C$39)+IF('Simulation input'!C$40=0,0,'Student input data'!I85/'Simulation input'!C$40)+IF('Simulation input'!C$41=0,0,'Student input data'!J85/'Simulation input'!C$41)+IF('Simulation input'!C$42=0,0,'Student input data'!K85/'Simulation input'!C$42)+IF('Simulation input'!C$43=0,0,'Student input data'!L85/'Simulation input'!C$43)+IF('Simulation input'!C$44=0,0,'Student input data'!M85/'Simulation input'!C$44)+IF('Simulation input'!C$45=0,0,'Student input data'!N85/'Simulation input'!C$45)+IF('Simulation input'!C$46=0,0,'Student input data'!O85/'Simulation input'!C$46)+IF('Simulation input'!C$47=0,0,'Student input data'!P85/'Simulation input'!C$47)+IF('Simulation input'!C$48=0,0,'Student input data'!Q85/'Simulation input'!C$47)</f>
        <v>0</v>
      </c>
      <c r="AJ85" s="315">
        <f>('Student input data'!C85/600)*'Simulation input'!C$250</f>
        <v>0</v>
      </c>
      <c r="AK85" s="315">
        <f>'Simulation input'!$C$214/'Simulation input'!$C$12*'Student input data'!C85</f>
        <v>0</v>
      </c>
      <c r="AL85" s="315">
        <f>IF('Student input data'!C85=0,0,IF('Student input data'!C85&lt;'Simulation input'!$C$12,0,('Student input data'!C85-'Simulation input'!$C$12)/'Simulation input'!$C$12)*'Simulation input'!C$221)</f>
        <v>0</v>
      </c>
      <c r="AM85" s="315"/>
      <c r="AN85" s="315">
        <f>IF(C85=0,0,'Simulation input'!C$257)</f>
        <v>0</v>
      </c>
      <c r="AO85" s="315">
        <f>IF('Student input data'!C85=0,0,'Student input data'!C85/'Simulation input'!$C$12*'Simulation input'!C$264)</f>
        <v>0</v>
      </c>
      <c r="AP85" s="315">
        <f>('Student input data'!C85/600)*'Simulation input'!C$271</f>
        <v>0</v>
      </c>
      <c r="AQ85" s="111"/>
      <c r="AR85" s="132">
        <f>'Simulation input'!E$279*'Student input data'!C85</f>
        <v>0</v>
      </c>
      <c r="AS85" s="132">
        <f>'Simulation input'!E$280*'Student input data'!C85</f>
        <v>0</v>
      </c>
      <c r="AT85" s="132">
        <f>'Simulation input'!E$281*'Student input data'!C85</f>
        <v>0</v>
      </c>
      <c r="AU85" s="132">
        <f>'Simulation input'!E$282*'Student input data'!C85</f>
        <v>0</v>
      </c>
      <c r="AV85" s="132">
        <f>'Simulation input'!E$283*'Student input data'!C85</f>
        <v>0</v>
      </c>
      <c r="AW85" s="132">
        <f t="shared" si="25"/>
        <v>0</v>
      </c>
      <c r="AX85" s="132">
        <f>IF('Student input data'!C85=0,0,AW85/'Student input data'!C85)</f>
        <v>0</v>
      </c>
    </row>
    <row r="86" spans="1:50" x14ac:dyDescent="0.2">
      <c r="A86" s="72" t="str">
        <f>'Student input data'!A86</f>
        <v/>
      </c>
      <c r="B86" s="338" t="str">
        <f>IF('Student input data'!B86="","-",'Student input data'!B86)</f>
        <v>-</v>
      </c>
      <c r="C86" s="328">
        <f t="shared" si="23"/>
        <v>0</v>
      </c>
      <c r="D86" s="313">
        <f>'Student input data'!D86/'Simulation input'!$C$17</f>
        <v>0</v>
      </c>
      <c r="E86" s="313">
        <f>IF('Simulation input'!$C$52="y",'Student input data'!E86/'Simulation input'!$C$18,('Student input data'!E86/2)/'Simulation input'!$C$18)</f>
        <v>0</v>
      </c>
      <c r="F86" s="313">
        <f>'Student input data'!F86/'Simulation input'!$C$19</f>
        <v>0</v>
      </c>
      <c r="G86" s="313">
        <f>'Student input data'!G86/'Simulation input'!$C$20</f>
        <v>0</v>
      </c>
      <c r="H86" s="313">
        <f>'Student input data'!H86/'Simulation input'!$C$21</f>
        <v>0</v>
      </c>
      <c r="I86" s="313">
        <f>'Student input data'!I86/'Simulation input'!$C$22</f>
        <v>0</v>
      </c>
      <c r="J86" s="313">
        <f>'Student input data'!J86/'Simulation input'!$C$23</f>
        <v>0</v>
      </c>
      <c r="K86" s="313">
        <f>'Student input data'!K86/'Simulation input'!$C$24</f>
        <v>0</v>
      </c>
      <c r="L86" s="313">
        <f>'Student input data'!L86/'Simulation input'!$C$25</f>
        <v>0</v>
      </c>
      <c r="M86" s="313">
        <f>'Student input data'!M86/'Simulation input'!$C$26</f>
        <v>0</v>
      </c>
      <c r="N86" s="313">
        <f>'Student input data'!N86/'Simulation input'!$C$27</f>
        <v>0</v>
      </c>
      <c r="O86" s="313">
        <f>'Student input data'!O86/'Simulation input'!C$28</f>
        <v>0</v>
      </c>
      <c r="P86" s="313">
        <f>'Student input data'!P86/'Simulation input'!C$29</f>
        <v>0</v>
      </c>
      <c r="Q86" s="313">
        <f>'Student input data'!Q86/'Simulation input'!C$30</f>
        <v>0</v>
      </c>
      <c r="R86" s="314">
        <f>(SUM(D86:J86)*'Simulation input'!$C$65)+(SUM(K86:M86)*'Simulation input'!$C$66)+(SUM(N86:Q86)*'Simulation input'!$C$67)</f>
        <v>0</v>
      </c>
      <c r="S86" s="314">
        <f t="shared" si="24"/>
        <v>0</v>
      </c>
      <c r="T86" s="318"/>
      <c r="U86" s="316">
        <f>IF('Student input data'!C86=0,0,       IF('Student input data'!C86&lt;'Simulation input'!$C$88,'Simulation input'!$C$81/'Simulation input'!$C$88*'Student input data'!C86,          IF('Student input data'!C86&lt;'Simulation input'!$C$74,'Simulation input'!$C$81,     'Student input data'!C86/'Simulation input'!$C$74)))</f>
        <v>0</v>
      </c>
      <c r="V86" s="317">
        <f>('Student input data'!C86/'Simulation input'!$C$109)+('Student input data'!V86/'Simulation input'!$C$95)</f>
        <v>0</v>
      </c>
      <c r="W86" s="315">
        <f>'Student input data'!R86/'Simulation input'!C$116</f>
        <v>0</v>
      </c>
      <c r="X86" s="315">
        <f>IF('Simulation input'!$C$123="y",'Student input data'!V86*0.5/'Simulation input'!$C$130,0)</f>
        <v>0</v>
      </c>
      <c r="Y86" s="315">
        <f>IF('Simulation input'!$C$150="y",('Student input data'!V86*0.5/'Simulation input'!C$157),0)</f>
        <v>0</v>
      </c>
      <c r="Z86" s="315">
        <f>'Student input data'!C86/'Simulation input'!C$192</f>
        <v>0</v>
      </c>
      <c r="AA86" s="315">
        <f>IF(C86=0,0,'Simulation input'!C$207)</f>
        <v>0</v>
      </c>
      <c r="AB86" s="315">
        <f>IF(C86=0,0,'Student input data'!C86/'Simulation input'!$C$228)</f>
        <v>0</v>
      </c>
      <c r="AC86" s="315">
        <f>IF('Student input data'!C86=0,0,('Student input data'!C86/'Simulation input'!C$243))</f>
        <v>0</v>
      </c>
      <c r="AD86" s="315">
        <f>IF('Student input data'!C86=0,0,'Student input data'!V86/'Simulation input'!C$235)</f>
        <v>0</v>
      </c>
      <c r="AE86" s="315">
        <f t="shared" si="21"/>
        <v>0</v>
      </c>
      <c r="AF86" s="315">
        <f t="shared" si="22"/>
        <v>0</v>
      </c>
      <c r="AG86" s="317"/>
      <c r="AH86" s="315">
        <f>'Student input data'!C86/'Simulation input'!C$200</f>
        <v>0</v>
      </c>
      <c r="AI86" s="315">
        <f>IF('Simulation input'!C$35=0,0,'Student input data'!D86/'Simulation input'!C$35)+IF('Simulation input'!C$36=0,0,'Student input data'!E86/'Simulation input'!C$36)+IF('Simulation input'!C$37=0,0,'Student input data'!F86/'Simulation input'!C$37)+IF('Simulation input'!C$38=0,0,'Student input data'!G86/'Simulation input'!C$38)+IF('Simulation input'!C$39=0,0,'Student input data'!H86/'Simulation input'!C$39)+IF('Simulation input'!C$40=0,0,'Student input data'!I86/'Simulation input'!C$40)+IF('Simulation input'!C$41=0,0,'Student input data'!J86/'Simulation input'!C$41)+IF('Simulation input'!C$42=0,0,'Student input data'!K86/'Simulation input'!C$42)+IF('Simulation input'!C$43=0,0,'Student input data'!L86/'Simulation input'!C$43)+IF('Simulation input'!C$44=0,0,'Student input data'!M86/'Simulation input'!C$44)+IF('Simulation input'!C$45=0,0,'Student input data'!N86/'Simulation input'!C$45)+IF('Simulation input'!C$46=0,0,'Student input data'!O86/'Simulation input'!C$46)+IF('Simulation input'!C$47=0,0,'Student input data'!P86/'Simulation input'!C$47)+IF('Simulation input'!C$48=0,0,'Student input data'!Q86/'Simulation input'!C$47)</f>
        <v>0</v>
      </c>
      <c r="AJ86" s="315">
        <f>('Student input data'!C86/600)*'Simulation input'!C$250</f>
        <v>0</v>
      </c>
      <c r="AK86" s="315">
        <f>'Simulation input'!$C$214/'Simulation input'!$C$12*'Student input data'!C86</f>
        <v>0</v>
      </c>
      <c r="AL86" s="315">
        <f>IF('Student input data'!C86=0,0,IF('Student input data'!C86&lt;'Simulation input'!$C$12,0,('Student input data'!C86-'Simulation input'!$C$12)/'Simulation input'!$C$12)*'Simulation input'!C$221)</f>
        <v>0</v>
      </c>
      <c r="AM86" s="315"/>
      <c r="AN86" s="315">
        <f>IF(C86=0,0,'Simulation input'!C$257)</f>
        <v>0</v>
      </c>
      <c r="AO86" s="315">
        <f>IF('Student input data'!C86=0,0,'Student input data'!C86/'Simulation input'!$C$12*'Simulation input'!C$264)</f>
        <v>0</v>
      </c>
      <c r="AP86" s="315">
        <f>('Student input data'!C86/600)*'Simulation input'!C$271</f>
        <v>0</v>
      </c>
      <c r="AQ86" s="111"/>
      <c r="AR86" s="132">
        <f>'Simulation input'!E$279*'Student input data'!C86</f>
        <v>0</v>
      </c>
      <c r="AS86" s="132">
        <f>'Simulation input'!E$280*'Student input data'!C86</f>
        <v>0</v>
      </c>
      <c r="AT86" s="132">
        <f>'Simulation input'!E$281*'Student input data'!C86</f>
        <v>0</v>
      </c>
      <c r="AU86" s="132">
        <f>'Simulation input'!E$282*'Student input data'!C86</f>
        <v>0</v>
      </c>
      <c r="AV86" s="132">
        <f>'Simulation input'!E$283*'Student input data'!C86</f>
        <v>0</v>
      </c>
      <c r="AW86" s="132">
        <f t="shared" si="25"/>
        <v>0</v>
      </c>
      <c r="AX86" s="132">
        <f>IF('Student input data'!C86=0,0,AW86/'Student input data'!C86)</f>
        <v>0</v>
      </c>
    </row>
    <row r="87" spans="1:50" x14ac:dyDescent="0.2">
      <c r="A87" s="72" t="str">
        <f>'Student input data'!A87</f>
        <v/>
      </c>
      <c r="B87" s="338" t="str">
        <f>IF('Student input data'!B87="","-",'Student input data'!B87)</f>
        <v>-</v>
      </c>
      <c r="C87" s="328">
        <f t="shared" si="23"/>
        <v>0</v>
      </c>
      <c r="D87" s="313">
        <f>'Student input data'!D87/'Simulation input'!$C$17</f>
        <v>0</v>
      </c>
      <c r="E87" s="313">
        <f>IF('Simulation input'!$C$52="y",'Student input data'!E87/'Simulation input'!$C$18,('Student input data'!E87/2)/'Simulation input'!$C$18)</f>
        <v>0</v>
      </c>
      <c r="F87" s="313">
        <f>'Student input data'!F87/'Simulation input'!$C$19</f>
        <v>0</v>
      </c>
      <c r="G87" s="313">
        <f>'Student input data'!G87/'Simulation input'!$C$20</f>
        <v>0</v>
      </c>
      <c r="H87" s="313">
        <f>'Student input data'!H87/'Simulation input'!$C$21</f>
        <v>0</v>
      </c>
      <c r="I87" s="313">
        <f>'Student input data'!I87/'Simulation input'!$C$22</f>
        <v>0</v>
      </c>
      <c r="J87" s="313">
        <f>'Student input data'!J87/'Simulation input'!$C$23</f>
        <v>0</v>
      </c>
      <c r="K87" s="313">
        <f>'Student input data'!K87/'Simulation input'!$C$24</f>
        <v>0</v>
      </c>
      <c r="L87" s="313">
        <f>'Student input data'!L87/'Simulation input'!$C$25</f>
        <v>0</v>
      </c>
      <c r="M87" s="313">
        <f>'Student input data'!M87/'Simulation input'!$C$26</f>
        <v>0</v>
      </c>
      <c r="N87" s="313">
        <f>'Student input data'!N87/'Simulation input'!$C$27</f>
        <v>0</v>
      </c>
      <c r="O87" s="313">
        <f>'Student input data'!O87/'Simulation input'!C$28</f>
        <v>0</v>
      </c>
      <c r="P87" s="313">
        <f>'Student input data'!P87/'Simulation input'!C$29</f>
        <v>0</v>
      </c>
      <c r="Q87" s="313">
        <f>'Student input data'!Q87/'Simulation input'!C$30</f>
        <v>0</v>
      </c>
      <c r="R87" s="314">
        <f>(SUM(D87:J87)*'Simulation input'!$C$65)+(SUM(K87:M87)*'Simulation input'!$C$66)+(SUM(N87:Q87)*'Simulation input'!$C$67)</f>
        <v>0</v>
      </c>
      <c r="S87" s="314">
        <f t="shared" si="24"/>
        <v>0</v>
      </c>
      <c r="T87" s="318"/>
      <c r="U87" s="316">
        <f>IF('Student input data'!C87=0,0,       IF('Student input data'!C87&lt;'Simulation input'!$C$88,'Simulation input'!$C$81/'Simulation input'!$C$88*'Student input data'!C87,          IF('Student input data'!C87&lt;'Simulation input'!$C$74,'Simulation input'!$C$81,     'Student input data'!C87/'Simulation input'!$C$74)))</f>
        <v>0</v>
      </c>
      <c r="V87" s="317">
        <f>('Student input data'!C87/'Simulation input'!$C$109)+('Student input data'!V87/'Simulation input'!$C$95)</f>
        <v>0</v>
      </c>
      <c r="W87" s="315">
        <f>'Student input data'!R87/'Simulation input'!C$116</f>
        <v>0</v>
      </c>
      <c r="X87" s="315">
        <f>IF('Simulation input'!$C$123="y",'Student input data'!V87*0.5/'Simulation input'!$C$130,0)</f>
        <v>0</v>
      </c>
      <c r="Y87" s="315">
        <f>IF('Simulation input'!$C$150="y",('Student input data'!V87*0.5/'Simulation input'!C$157),0)</f>
        <v>0</v>
      </c>
      <c r="Z87" s="315">
        <f>'Student input data'!C87/'Simulation input'!C$192</f>
        <v>0</v>
      </c>
      <c r="AA87" s="315">
        <f>IF(C87=0,0,'Simulation input'!C$207)</f>
        <v>0</v>
      </c>
      <c r="AB87" s="315">
        <f>IF(C87=0,0,'Student input data'!C87/'Simulation input'!$C$228)</f>
        <v>0</v>
      </c>
      <c r="AC87" s="315">
        <f>IF('Student input data'!C87=0,0,('Student input data'!C87/'Simulation input'!C$243))</f>
        <v>0</v>
      </c>
      <c r="AD87" s="315">
        <f>IF('Student input data'!C87=0,0,'Student input data'!V87/'Simulation input'!C$235)</f>
        <v>0</v>
      </c>
      <c r="AE87" s="315">
        <f t="shared" si="21"/>
        <v>0</v>
      </c>
      <c r="AF87" s="315">
        <f t="shared" si="22"/>
        <v>0</v>
      </c>
      <c r="AG87" s="317"/>
      <c r="AH87" s="315">
        <f>'Student input data'!C87/'Simulation input'!C$200</f>
        <v>0</v>
      </c>
      <c r="AI87" s="315">
        <f>IF('Simulation input'!C$35=0,0,'Student input data'!D87/'Simulation input'!C$35)+IF('Simulation input'!C$36=0,0,'Student input data'!E87/'Simulation input'!C$36)+IF('Simulation input'!C$37=0,0,'Student input data'!F87/'Simulation input'!C$37)+IF('Simulation input'!C$38=0,0,'Student input data'!G87/'Simulation input'!C$38)+IF('Simulation input'!C$39=0,0,'Student input data'!H87/'Simulation input'!C$39)+IF('Simulation input'!C$40=0,0,'Student input data'!I87/'Simulation input'!C$40)+IF('Simulation input'!C$41=0,0,'Student input data'!J87/'Simulation input'!C$41)+IF('Simulation input'!C$42=0,0,'Student input data'!K87/'Simulation input'!C$42)+IF('Simulation input'!C$43=0,0,'Student input data'!L87/'Simulation input'!C$43)+IF('Simulation input'!C$44=0,0,'Student input data'!M87/'Simulation input'!C$44)+IF('Simulation input'!C$45=0,0,'Student input data'!N87/'Simulation input'!C$45)+IF('Simulation input'!C$46=0,0,'Student input data'!O87/'Simulation input'!C$46)+IF('Simulation input'!C$47=0,0,'Student input data'!P87/'Simulation input'!C$47)+IF('Simulation input'!C$48=0,0,'Student input data'!Q87/'Simulation input'!C$47)</f>
        <v>0</v>
      </c>
      <c r="AJ87" s="315">
        <f>('Student input data'!C87/600)*'Simulation input'!C$250</f>
        <v>0</v>
      </c>
      <c r="AK87" s="315">
        <f>'Simulation input'!$C$214/'Simulation input'!$C$12*'Student input data'!C87</f>
        <v>0</v>
      </c>
      <c r="AL87" s="315">
        <f>IF('Student input data'!C87=0,0,IF('Student input data'!C87&lt;'Simulation input'!$C$12,0,('Student input data'!C87-'Simulation input'!$C$12)/'Simulation input'!$C$12)*'Simulation input'!C$221)</f>
        <v>0</v>
      </c>
      <c r="AM87" s="315"/>
      <c r="AN87" s="315">
        <f>IF(C87=0,0,'Simulation input'!C$257)</f>
        <v>0</v>
      </c>
      <c r="AO87" s="315">
        <f>IF('Student input data'!C87=0,0,'Student input data'!C87/'Simulation input'!$C$12*'Simulation input'!C$264)</f>
        <v>0</v>
      </c>
      <c r="AP87" s="315">
        <f>('Student input data'!C87/600)*'Simulation input'!C$271</f>
        <v>0</v>
      </c>
      <c r="AQ87" s="111"/>
      <c r="AR87" s="132">
        <f>'Simulation input'!E$279*'Student input data'!C87</f>
        <v>0</v>
      </c>
      <c r="AS87" s="132">
        <f>'Simulation input'!E$280*'Student input data'!C87</f>
        <v>0</v>
      </c>
      <c r="AT87" s="132">
        <f>'Simulation input'!E$281*'Student input data'!C87</f>
        <v>0</v>
      </c>
      <c r="AU87" s="132">
        <f>'Simulation input'!E$282*'Student input data'!C87</f>
        <v>0</v>
      </c>
      <c r="AV87" s="132">
        <f>'Simulation input'!E$283*'Student input data'!C87</f>
        <v>0</v>
      </c>
      <c r="AW87" s="132">
        <f t="shared" si="25"/>
        <v>0</v>
      </c>
      <c r="AX87" s="132">
        <f>IF('Student input data'!C87=0,0,AW87/'Student input data'!C87)</f>
        <v>0</v>
      </c>
    </row>
    <row r="88" spans="1:50" x14ac:dyDescent="0.2">
      <c r="A88" s="72" t="str">
        <f>'Student input data'!A88</f>
        <v/>
      </c>
      <c r="B88" s="338" t="str">
        <f>IF('Student input data'!B88="","-",'Student input data'!B88)</f>
        <v>-</v>
      </c>
      <c r="C88" s="328">
        <f t="shared" si="23"/>
        <v>0</v>
      </c>
      <c r="D88" s="313">
        <f>'Student input data'!D88/'Simulation input'!$C$17</f>
        <v>0</v>
      </c>
      <c r="E88" s="313">
        <f>IF('Simulation input'!$C$52="y",'Student input data'!E88/'Simulation input'!$C$18,('Student input data'!E88/2)/'Simulation input'!$C$18)</f>
        <v>0</v>
      </c>
      <c r="F88" s="313">
        <f>'Student input data'!F88/'Simulation input'!$C$19</f>
        <v>0</v>
      </c>
      <c r="G88" s="313">
        <f>'Student input data'!G88/'Simulation input'!$C$20</f>
        <v>0</v>
      </c>
      <c r="H88" s="313">
        <f>'Student input data'!H88/'Simulation input'!$C$21</f>
        <v>0</v>
      </c>
      <c r="I88" s="313">
        <f>'Student input data'!I88/'Simulation input'!$C$22</f>
        <v>0</v>
      </c>
      <c r="J88" s="313">
        <f>'Student input data'!J88/'Simulation input'!$C$23</f>
        <v>0</v>
      </c>
      <c r="K88" s="313">
        <f>'Student input data'!K88/'Simulation input'!$C$24</f>
        <v>0</v>
      </c>
      <c r="L88" s="313">
        <f>'Student input data'!L88/'Simulation input'!$C$25</f>
        <v>0</v>
      </c>
      <c r="M88" s="313">
        <f>'Student input data'!M88/'Simulation input'!$C$26</f>
        <v>0</v>
      </c>
      <c r="N88" s="313">
        <f>'Student input data'!N88/'Simulation input'!$C$27</f>
        <v>0</v>
      </c>
      <c r="O88" s="313">
        <f>'Student input data'!O88/'Simulation input'!C$28</f>
        <v>0</v>
      </c>
      <c r="P88" s="313">
        <f>'Student input data'!P88/'Simulation input'!C$29</f>
        <v>0</v>
      </c>
      <c r="Q88" s="313">
        <f>'Student input data'!Q88/'Simulation input'!C$30</f>
        <v>0</v>
      </c>
      <c r="R88" s="314">
        <f>(SUM(D88:J88)*'Simulation input'!$C$65)+(SUM(K88:M88)*'Simulation input'!$C$66)+(SUM(N88:Q88)*'Simulation input'!$C$67)</f>
        <v>0</v>
      </c>
      <c r="S88" s="314">
        <f t="shared" si="24"/>
        <v>0</v>
      </c>
      <c r="T88" s="318"/>
      <c r="U88" s="316">
        <f>IF('Student input data'!C88=0,0,       IF('Student input data'!C88&lt;'Simulation input'!$C$88,'Simulation input'!$C$81/'Simulation input'!$C$88*'Student input data'!C88,          IF('Student input data'!C88&lt;'Simulation input'!$C$74,'Simulation input'!$C$81,     'Student input data'!C88/'Simulation input'!$C$74)))</f>
        <v>0</v>
      </c>
      <c r="V88" s="317">
        <f>('Student input data'!C88/'Simulation input'!$C$109)+('Student input data'!V88/'Simulation input'!$C$95)</f>
        <v>0</v>
      </c>
      <c r="W88" s="315">
        <f>'Student input data'!R88/'Simulation input'!C$116</f>
        <v>0</v>
      </c>
      <c r="X88" s="315">
        <f>IF('Simulation input'!$C$123="y",'Student input data'!V88*0.5/'Simulation input'!$C$130,0)</f>
        <v>0</v>
      </c>
      <c r="Y88" s="315">
        <f>IF('Simulation input'!$C$150="y",('Student input data'!V88*0.5/'Simulation input'!C$157),0)</f>
        <v>0</v>
      </c>
      <c r="Z88" s="315">
        <f>'Student input data'!C88/'Simulation input'!C$192</f>
        <v>0</v>
      </c>
      <c r="AA88" s="315">
        <f>IF(C88=0,0,'Simulation input'!C$207)</f>
        <v>0</v>
      </c>
      <c r="AB88" s="315">
        <f>IF(C88=0,0,'Student input data'!C88/'Simulation input'!$C$228)</f>
        <v>0</v>
      </c>
      <c r="AC88" s="315">
        <f>IF('Student input data'!C88=0,0,('Student input data'!C88/'Simulation input'!C$243))</f>
        <v>0</v>
      </c>
      <c r="AD88" s="315">
        <f>IF('Student input data'!C88=0,0,'Student input data'!V88/'Simulation input'!C$235)</f>
        <v>0</v>
      </c>
      <c r="AE88" s="315">
        <f t="shared" si="21"/>
        <v>0</v>
      </c>
      <c r="AF88" s="315">
        <f t="shared" si="22"/>
        <v>0</v>
      </c>
      <c r="AG88" s="317"/>
      <c r="AH88" s="315">
        <f>'Student input data'!C88/'Simulation input'!C$200</f>
        <v>0</v>
      </c>
      <c r="AI88" s="315">
        <f>IF('Simulation input'!C$35=0,0,'Student input data'!D88/'Simulation input'!C$35)+IF('Simulation input'!C$36=0,0,'Student input data'!E88/'Simulation input'!C$36)+IF('Simulation input'!C$37=0,0,'Student input data'!F88/'Simulation input'!C$37)+IF('Simulation input'!C$38=0,0,'Student input data'!G88/'Simulation input'!C$38)+IF('Simulation input'!C$39=0,0,'Student input data'!H88/'Simulation input'!C$39)+IF('Simulation input'!C$40=0,0,'Student input data'!I88/'Simulation input'!C$40)+IF('Simulation input'!C$41=0,0,'Student input data'!J88/'Simulation input'!C$41)+IF('Simulation input'!C$42=0,0,'Student input data'!K88/'Simulation input'!C$42)+IF('Simulation input'!C$43=0,0,'Student input data'!L88/'Simulation input'!C$43)+IF('Simulation input'!C$44=0,0,'Student input data'!M88/'Simulation input'!C$44)+IF('Simulation input'!C$45=0,0,'Student input data'!N88/'Simulation input'!C$45)+IF('Simulation input'!C$46=0,0,'Student input data'!O88/'Simulation input'!C$46)+IF('Simulation input'!C$47=0,0,'Student input data'!P88/'Simulation input'!C$47)+IF('Simulation input'!C$48=0,0,'Student input data'!Q88/'Simulation input'!C$47)</f>
        <v>0</v>
      </c>
      <c r="AJ88" s="315">
        <f>('Student input data'!C88/600)*'Simulation input'!C$250</f>
        <v>0</v>
      </c>
      <c r="AK88" s="315">
        <f>'Simulation input'!$C$214/'Simulation input'!$C$12*'Student input data'!C88</f>
        <v>0</v>
      </c>
      <c r="AL88" s="315">
        <f>IF('Student input data'!C88=0,0,IF('Student input data'!C88&lt;'Simulation input'!$C$12,0,('Student input data'!C88-'Simulation input'!$C$12)/'Simulation input'!$C$12)*'Simulation input'!C$221)</f>
        <v>0</v>
      </c>
      <c r="AM88" s="315"/>
      <c r="AN88" s="315">
        <f>IF(C88=0,0,'Simulation input'!C$257)</f>
        <v>0</v>
      </c>
      <c r="AO88" s="315">
        <f>IF('Student input data'!C88=0,0,'Student input data'!C88/'Simulation input'!$C$12*'Simulation input'!C$264)</f>
        <v>0</v>
      </c>
      <c r="AP88" s="315">
        <f>('Student input data'!C88/600)*'Simulation input'!C$271</f>
        <v>0</v>
      </c>
      <c r="AQ88" s="111"/>
      <c r="AR88" s="132">
        <f>'Simulation input'!E$279*'Student input data'!C88</f>
        <v>0</v>
      </c>
      <c r="AS88" s="132">
        <f>'Simulation input'!E$280*'Student input data'!C88</f>
        <v>0</v>
      </c>
      <c r="AT88" s="132">
        <f>'Simulation input'!E$281*'Student input data'!C88</f>
        <v>0</v>
      </c>
      <c r="AU88" s="132">
        <f>'Simulation input'!E$282*'Student input data'!C88</f>
        <v>0</v>
      </c>
      <c r="AV88" s="132">
        <f>'Simulation input'!E$283*'Student input data'!C88</f>
        <v>0</v>
      </c>
      <c r="AW88" s="132">
        <f t="shared" si="25"/>
        <v>0</v>
      </c>
      <c r="AX88" s="132">
        <f>IF('Student input data'!C88=0,0,AW88/'Student input data'!C88)</f>
        <v>0</v>
      </c>
    </row>
    <row r="89" spans="1:50" x14ac:dyDescent="0.2">
      <c r="A89" s="204"/>
      <c r="B89" s="339" t="s">
        <v>233</v>
      </c>
      <c r="C89" s="319">
        <f>SUM(D89:Q89)</f>
        <v>74.400000000000006</v>
      </c>
      <c r="D89" s="320">
        <f t="shared" ref="D89:S89" si="26">SUM(D79:D88)</f>
        <v>0</v>
      </c>
      <c r="E89" s="320">
        <f t="shared" si="26"/>
        <v>0</v>
      </c>
      <c r="F89" s="320">
        <f t="shared" si="26"/>
        <v>0</v>
      </c>
      <c r="G89" s="320">
        <f t="shared" si="26"/>
        <v>0</v>
      </c>
      <c r="H89" s="320">
        <f t="shared" si="26"/>
        <v>0</v>
      </c>
      <c r="I89" s="320">
        <f t="shared" si="26"/>
        <v>0</v>
      </c>
      <c r="J89" s="320">
        <f t="shared" si="26"/>
        <v>0</v>
      </c>
      <c r="K89" s="320">
        <f t="shared" si="26"/>
        <v>0</v>
      </c>
      <c r="L89" s="320">
        <f t="shared" si="26"/>
        <v>0</v>
      </c>
      <c r="M89" s="320">
        <f t="shared" si="26"/>
        <v>0</v>
      </c>
      <c r="N89" s="320">
        <f t="shared" si="26"/>
        <v>18.600000000000001</v>
      </c>
      <c r="O89" s="320">
        <f t="shared" si="26"/>
        <v>18.600000000000001</v>
      </c>
      <c r="P89" s="320">
        <f t="shared" si="26"/>
        <v>18.600000000000001</v>
      </c>
      <c r="Q89" s="320">
        <f t="shared" si="26"/>
        <v>18.600000000000001</v>
      </c>
      <c r="R89" s="320">
        <f t="shared" si="26"/>
        <v>24.552</v>
      </c>
      <c r="S89" s="320">
        <f t="shared" si="26"/>
        <v>98.951999999999998</v>
      </c>
      <c r="T89" s="321"/>
      <c r="U89" s="322">
        <f t="shared" ref="U89:AP89" si="27">SUM(U79:U88)</f>
        <v>8.5500000000000007</v>
      </c>
      <c r="V89" s="320">
        <f t="shared" si="27"/>
        <v>10.35</v>
      </c>
      <c r="W89" s="320">
        <f t="shared" si="27"/>
        <v>3.2</v>
      </c>
      <c r="X89" s="320">
        <f t="shared" si="27"/>
        <v>3.0208333333333335</v>
      </c>
      <c r="Y89" s="320">
        <f t="shared" si="27"/>
        <v>3.0208333333333335</v>
      </c>
      <c r="Z89" s="320">
        <f t="shared" si="27"/>
        <v>13.191489361702127</v>
      </c>
      <c r="AA89" s="320">
        <f t="shared" si="27"/>
        <v>3</v>
      </c>
      <c r="AB89" s="320">
        <f t="shared" si="27"/>
        <v>2.48</v>
      </c>
      <c r="AC89" s="320">
        <f t="shared" si="27"/>
        <v>7.44</v>
      </c>
      <c r="AD89" s="320">
        <f t="shared" si="27"/>
        <v>5.8000000000000007</v>
      </c>
      <c r="AE89" s="320">
        <f t="shared" si="27"/>
        <v>60.05315602836879</v>
      </c>
      <c r="AF89" s="320">
        <f t="shared" si="27"/>
        <v>159.00515602836879</v>
      </c>
      <c r="AG89" s="329"/>
      <c r="AH89" s="320">
        <f t="shared" si="27"/>
        <v>1.86E-6</v>
      </c>
      <c r="AI89" s="320">
        <f t="shared" si="27"/>
        <v>0</v>
      </c>
      <c r="AJ89" s="320">
        <f t="shared" si="27"/>
        <v>9.3000000000000007</v>
      </c>
      <c r="AK89" s="320">
        <f t="shared" si="27"/>
        <v>3.1</v>
      </c>
      <c r="AL89" s="320">
        <f t="shared" si="27"/>
        <v>0.6</v>
      </c>
      <c r="AM89" s="320"/>
      <c r="AN89" s="320">
        <f t="shared" si="27"/>
        <v>3</v>
      </c>
      <c r="AO89" s="320">
        <f t="shared" si="27"/>
        <v>3.1</v>
      </c>
      <c r="AP89" s="320">
        <f t="shared" si="27"/>
        <v>9.3000000000000007</v>
      </c>
      <c r="AQ89" s="207"/>
      <c r="AR89" s="210">
        <f>SUM(AR79:AR88)</f>
        <v>232500</v>
      </c>
      <c r="AS89" s="210">
        <f>SUM(AS79:AS88)</f>
        <v>465000</v>
      </c>
      <c r="AT89" s="210">
        <f>SUM(AT79:AT88)</f>
        <v>399900</v>
      </c>
      <c r="AU89" s="210">
        <f>SUM(AU79:AU88)</f>
        <v>558000</v>
      </c>
      <c r="AV89" s="210">
        <f>SUM(AV79:AV88)</f>
        <v>74400</v>
      </c>
      <c r="AW89" s="209">
        <f t="shared" si="25"/>
        <v>1729800</v>
      </c>
      <c r="AX89" s="209">
        <f>IF('Student input data'!C89=0,0,AW89/'Student input data'!C89)</f>
        <v>930</v>
      </c>
    </row>
    <row r="90" spans="1:50" x14ac:dyDescent="0.2">
      <c r="R90" s="313"/>
      <c r="S90" s="313"/>
      <c r="T90" s="318"/>
      <c r="U90" s="314"/>
      <c r="V90" s="313"/>
      <c r="W90" s="313"/>
      <c r="X90" s="313"/>
      <c r="Y90" s="313"/>
      <c r="Z90" s="313"/>
      <c r="AA90" s="313"/>
      <c r="AB90" s="313"/>
      <c r="AC90" s="313"/>
      <c r="AD90" s="313"/>
      <c r="AE90" s="313"/>
      <c r="AF90" s="313"/>
      <c r="AG90" s="324"/>
      <c r="AH90" s="313"/>
      <c r="AI90" s="313"/>
      <c r="AJ90" s="313"/>
      <c r="AK90" s="313"/>
      <c r="AL90" s="313"/>
      <c r="AM90" s="313"/>
      <c r="AN90" s="313"/>
      <c r="AO90" s="313"/>
      <c r="AP90" s="313"/>
      <c r="AQ90" s="111"/>
      <c r="AR90" s="110"/>
      <c r="AS90" s="110"/>
      <c r="AT90" s="110"/>
      <c r="AU90" s="110"/>
      <c r="AV90" s="110"/>
      <c r="AW90" s="110"/>
      <c r="AX90" s="110"/>
    </row>
    <row r="91" spans="1:50" x14ac:dyDescent="0.2">
      <c r="R91" s="313"/>
      <c r="S91" s="313"/>
      <c r="T91" s="318"/>
      <c r="U91" s="314"/>
      <c r="V91" s="313"/>
      <c r="W91" s="313"/>
      <c r="X91" s="313"/>
      <c r="Y91" s="313"/>
      <c r="Z91" s="313"/>
      <c r="AA91" s="313"/>
      <c r="AB91" s="313"/>
      <c r="AC91" s="313"/>
      <c r="AD91" s="313"/>
      <c r="AE91" s="313"/>
      <c r="AF91" s="313"/>
      <c r="AG91" s="324"/>
      <c r="AH91" s="313"/>
      <c r="AI91" s="313"/>
      <c r="AJ91" s="313"/>
      <c r="AK91" s="313"/>
      <c r="AL91" s="313"/>
      <c r="AM91" s="313"/>
      <c r="AN91" s="313"/>
      <c r="AO91" s="313"/>
      <c r="AP91" s="313"/>
      <c r="AQ91" s="111"/>
      <c r="AR91" s="110"/>
      <c r="AS91" s="110"/>
      <c r="AT91" s="110"/>
      <c r="AU91" s="110"/>
      <c r="AV91" s="110"/>
      <c r="AW91" s="110"/>
      <c r="AX91" s="110"/>
    </row>
    <row r="92" spans="1:50" x14ac:dyDescent="0.2">
      <c r="B92" s="341"/>
      <c r="R92" s="313"/>
      <c r="S92" s="313"/>
      <c r="T92" s="318"/>
      <c r="U92" s="314"/>
      <c r="V92" s="313"/>
      <c r="W92" s="313"/>
      <c r="X92" s="313"/>
      <c r="Y92" s="313"/>
      <c r="Z92" s="313"/>
      <c r="AA92" s="313"/>
      <c r="AB92" s="313"/>
      <c r="AC92" s="313"/>
      <c r="AD92" s="313"/>
      <c r="AE92" s="313"/>
      <c r="AF92" s="313"/>
      <c r="AG92" s="324"/>
      <c r="AH92" s="313"/>
      <c r="AI92" s="313"/>
      <c r="AJ92" s="313"/>
      <c r="AK92" s="313"/>
      <c r="AL92" s="313"/>
      <c r="AM92" s="313"/>
      <c r="AN92" s="313"/>
      <c r="AO92" s="313"/>
      <c r="AP92" s="313"/>
      <c r="AQ92" s="111"/>
      <c r="AR92" s="110"/>
      <c r="AS92" s="110"/>
      <c r="AT92" s="110"/>
      <c r="AU92" s="110"/>
      <c r="AV92" s="110"/>
      <c r="AW92" s="110"/>
      <c r="AX92" s="110"/>
    </row>
    <row r="93" spans="1:50" x14ac:dyDescent="0.2">
      <c r="B93" s="340"/>
      <c r="C93" s="313"/>
      <c r="D93" s="313"/>
      <c r="E93" s="313"/>
      <c r="F93" s="313"/>
      <c r="G93" s="313"/>
      <c r="H93" s="313"/>
      <c r="I93" s="313"/>
      <c r="J93" s="313"/>
      <c r="K93" s="313"/>
      <c r="L93" s="313"/>
      <c r="M93" s="313"/>
      <c r="N93" s="313"/>
      <c r="O93" s="313"/>
      <c r="P93" s="313"/>
      <c r="Q93" s="313"/>
      <c r="R93" s="313"/>
      <c r="S93" s="313"/>
      <c r="T93" s="318"/>
      <c r="U93" s="314"/>
      <c r="V93" s="313"/>
      <c r="W93" s="313"/>
      <c r="X93" s="313"/>
      <c r="Y93" s="313"/>
      <c r="Z93" s="313"/>
      <c r="AA93" s="313"/>
      <c r="AB93" s="313"/>
      <c r="AC93" s="313"/>
      <c r="AD93" s="313"/>
      <c r="AE93" s="313"/>
      <c r="AF93" s="313"/>
      <c r="AG93" s="324"/>
      <c r="AH93" s="313"/>
      <c r="AI93" s="313"/>
      <c r="AJ93" s="313"/>
      <c r="AK93" s="313"/>
      <c r="AL93" s="313"/>
      <c r="AM93" s="313"/>
      <c r="AN93" s="313"/>
      <c r="AO93" s="313"/>
      <c r="AP93" s="313"/>
      <c r="AQ93" s="111"/>
      <c r="AR93" s="110"/>
      <c r="AS93" s="110"/>
      <c r="AT93" s="110"/>
      <c r="AU93" s="110"/>
      <c r="AV93" s="110"/>
      <c r="AW93" s="110"/>
      <c r="AX93" s="110"/>
    </row>
    <row r="94" spans="1:50" x14ac:dyDescent="0.2">
      <c r="B94" s="335"/>
      <c r="C94" s="536" t="s">
        <v>424</v>
      </c>
      <c r="D94" s="537"/>
      <c r="E94" s="537"/>
      <c r="F94" s="537"/>
      <c r="G94" s="537"/>
      <c r="H94" s="537"/>
      <c r="I94" s="537"/>
      <c r="J94" s="537"/>
      <c r="K94" s="537"/>
      <c r="L94" s="537"/>
      <c r="M94" s="537"/>
      <c r="N94" s="537"/>
      <c r="O94" s="537"/>
      <c r="P94" s="537"/>
      <c r="Q94" s="537"/>
      <c r="R94" s="537"/>
      <c r="S94" s="537"/>
      <c r="T94" s="330"/>
      <c r="U94" s="536" t="s">
        <v>227</v>
      </c>
      <c r="V94" s="536"/>
      <c r="W94" s="536"/>
      <c r="X94" s="536"/>
      <c r="Y94" s="536"/>
      <c r="Z94" s="536"/>
      <c r="AA94" s="536"/>
      <c r="AB94" s="536"/>
      <c r="AC94" s="536"/>
      <c r="AD94" s="536"/>
      <c r="AE94" s="536"/>
      <c r="AF94" s="536"/>
      <c r="AG94" s="326"/>
      <c r="AH94" s="531" t="s">
        <v>289</v>
      </c>
      <c r="AI94" s="532"/>
      <c r="AJ94" s="532"/>
      <c r="AK94" s="533"/>
      <c r="AL94" s="532"/>
      <c r="AM94" s="304"/>
      <c r="AN94" s="536" t="s">
        <v>286</v>
      </c>
      <c r="AO94" s="537"/>
      <c r="AP94" s="537"/>
      <c r="AQ94" s="95"/>
      <c r="AR94" s="512" t="s">
        <v>157</v>
      </c>
      <c r="AS94" s="512"/>
      <c r="AT94" s="512"/>
      <c r="AU94" s="512"/>
      <c r="AV94" s="512"/>
      <c r="AW94" s="512"/>
      <c r="AX94" s="512"/>
    </row>
    <row r="95" spans="1:50" ht="15" customHeight="1" x14ac:dyDescent="0.2">
      <c r="B95" s="336"/>
      <c r="C95" s="305" t="s">
        <v>1</v>
      </c>
      <c r="D95" s="546" t="s">
        <v>346</v>
      </c>
      <c r="E95" s="546"/>
      <c r="F95" s="546"/>
      <c r="G95" s="546"/>
      <c r="H95" s="546"/>
      <c r="I95" s="546"/>
      <c r="J95" s="546"/>
      <c r="K95" s="546"/>
      <c r="L95" s="546"/>
      <c r="M95" s="546"/>
      <c r="N95" s="546"/>
      <c r="O95" s="546"/>
      <c r="P95" s="546"/>
      <c r="Q95" s="546"/>
      <c r="R95" s="514" t="s">
        <v>462</v>
      </c>
      <c r="S95" s="539" t="s">
        <v>345</v>
      </c>
      <c r="T95" s="306"/>
      <c r="U95" s="506" t="s">
        <v>332</v>
      </c>
      <c r="V95" s="543" t="s">
        <v>333</v>
      </c>
      <c r="W95" s="302"/>
      <c r="X95" s="541" t="s">
        <v>335</v>
      </c>
      <c r="Y95" s="541" t="s">
        <v>336</v>
      </c>
      <c r="Z95" s="506" t="s">
        <v>337</v>
      </c>
      <c r="AA95" s="414"/>
      <c r="AB95" s="414"/>
      <c r="AC95" s="506" t="s">
        <v>356</v>
      </c>
      <c r="AD95" s="506" t="s">
        <v>338</v>
      </c>
      <c r="AE95" s="506" t="s">
        <v>350</v>
      </c>
      <c r="AF95" s="506" t="s">
        <v>339</v>
      </c>
      <c r="AG95" s="308"/>
      <c r="AH95" s="506" t="s">
        <v>347</v>
      </c>
      <c r="AI95" s="506" t="s">
        <v>348</v>
      </c>
      <c r="AJ95" s="506" t="s">
        <v>349</v>
      </c>
      <c r="AK95" s="506" t="s">
        <v>340</v>
      </c>
      <c r="AL95" s="506" t="s">
        <v>341</v>
      </c>
      <c r="AM95" s="414"/>
      <c r="AN95" s="506" t="s">
        <v>61</v>
      </c>
      <c r="AO95" s="506" t="s">
        <v>463</v>
      </c>
      <c r="AP95" s="506" t="s">
        <v>80</v>
      </c>
      <c r="AQ95" s="92"/>
      <c r="AR95" s="508" t="s">
        <v>342</v>
      </c>
      <c r="AS95" s="416"/>
      <c r="AT95" s="508" t="s">
        <v>352</v>
      </c>
      <c r="AU95" s="508" t="s">
        <v>351</v>
      </c>
      <c r="AV95" s="508" t="s">
        <v>432</v>
      </c>
      <c r="AW95" s="508" t="s">
        <v>343</v>
      </c>
      <c r="AX95" s="535" t="s">
        <v>344</v>
      </c>
    </row>
    <row r="96" spans="1:50" ht="31" customHeight="1" x14ac:dyDescent="0.2">
      <c r="B96" s="337" t="s">
        <v>158</v>
      </c>
      <c r="C96" s="415" t="s">
        <v>214</v>
      </c>
      <c r="D96" s="415" t="s">
        <v>155</v>
      </c>
      <c r="E96" s="415" t="s">
        <v>5</v>
      </c>
      <c r="F96" s="412">
        <v>1</v>
      </c>
      <c r="G96" s="412">
        <f>1+F96</f>
        <v>2</v>
      </c>
      <c r="H96" s="412">
        <f>1+G96</f>
        <v>3</v>
      </c>
      <c r="I96" s="412">
        <f>1+H96</f>
        <v>4</v>
      </c>
      <c r="J96" s="412">
        <f>1+I96</f>
        <v>5</v>
      </c>
      <c r="K96" s="412">
        <v>6</v>
      </c>
      <c r="L96" s="412">
        <v>7</v>
      </c>
      <c r="M96" s="412">
        <v>8</v>
      </c>
      <c r="N96" s="412">
        <v>9</v>
      </c>
      <c r="O96" s="412">
        <v>10</v>
      </c>
      <c r="P96" s="412">
        <v>11</v>
      </c>
      <c r="Q96" s="412">
        <v>12</v>
      </c>
      <c r="R96" s="501"/>
      <c r="S96" s="540"/>
      <c r="T96" s="415"/>
      <c r="U96" s="507"/>
      <c r="V96" s="544"/>
      <c r="W96" s="415" t="s">
        <v>334</v>
      </c>
      <c r="X96" s="542"/>
      <c r="Y96" s="542"/>
      <c r="Z96" s="538"/>
      <c r="AA96" s="415" t="s">
        <v>178</v>
      </c>
      <c r="AB96" s="415" t="s">
        <v>28</v>
      </c>
      <c r="AC96" s="538"/>
      <c r="AD96" s="538"/>
      <c r="AE96" s="507"/>
      <c r="AF96" s="507"/>
      <c r="AG96" s="310"/>
      <c r="AH96" s="507"/>
      <c r="AI96" s="507"/>
      <c r="AJ96" s="507"/>
      <c r="AK96" s="507"/>
      <c r="AL96" s="507"/>
      <c r="AM96" s="311"/>
      <c r="AN96" s="507"/>
      <c r="AO96" s="507"/>
      <c r="AP96" s="507"/>
      <c r="AQ96" s="92"/>
      <c r="AR96" s="534"/>
      <c r="AS96" s="413" t="s">
        <v>106</v>
      </c>
      <c r="AT96" s="534"/>
      <c r="AU96" s="534"/>
      <c r="AV96" s="534"/>
      <c r="AW96" s="534"/>
      <c r="AX96" s="501"/>
    </row>
    <row r="97" spans="1:50" x14ac:dyDescent="0.2">
      <c r="A97" s="72">
        <f>'Student input data'!A97</f>
        <v>1</v>
      </c>
      <c r="B97" s="338" t="str">
        <f>IF('Student input data'!B97="","-",'Student input data'!B97)</f>
        <v>One Alternative</v>
      </c>
      <c r="C97" s="328">
        <f>IF('Simulation input'!$C$56="n",SUM(D97:Q97),('Student input data'!C97/'Simulation input'!$C$61))</f>
        <v>6.4285714285714288</v>
      </c>
      <c r="D97" s="315" t="str">
        <f>IF('Simulation input'!$C$56="n",'Student input data'!D97/'Simulation input'!$C$17, "n/a")</f>
        <v>n/a</v>
      </c>
      <c r="E97" s="315" t="str">
        <f>IF('Simulation input'!$C$56="n",'Student input data'!E97/'Simulation input'!$C$17, "n/a")</f>
        <v>n/a</v>
      </c>
      <c r="F97" s="315" t="str">
        <f>IF('Simulation input'!$C$56="n",'Student input data'!F97/'Simulation input'!$C$17, "n/a")</f>
        <v>n/a</v>
      </c>
      <c r="G97" s="315" t="str">
        <f>IF('Simulation input'!$C$56="n",'Student input data'!G97/'Simulation input'!$C$17, "n/a")</f>
        <v>n/a</v>
      </c>
      <c r="H97" s="315" t="str">
        <f>IF('Simulation input'!$C$56="n",'Student input data'!H97/'Simulation input'!$C$17, "n/a")</f>
        <v>n/a</v>
      </c>
      <c r="I97" s="315" t="str">
        <f>IF('Simulation input'!$C$56="n",'Student input data'!I97/'Simulation input'!$C$17, "n/a")</f>
        <v>n/a</v>
      </c>
      <c r="J97" s="315" t="str">
        <f>IF('Simulation input'!$C$56="n",'Student input data'!J97/'Simulation input'!$C$17, "n/a")</f>
        <v>n/a</v>
      </c>
      <c r="K97" s="315" t="str">
        <f>IF('Simulation input'!$C$56="n",'Student input data'!K97/'Simulation input'!$C$17, "n/a")</f>
        <v>n/a</v>
      </c>
      <c r="L97" s="315" t="str">
        <f>IF('Simulation input'!$C$56="n",'Student input data'!L97/'Simulation input'!$C$17, "n/a")</f>
        <v>n/a</v>
      </c>
      <c r="M97" s="315" t="str">
        <f>IF('Simulation input'!$C$56="n",'Student input data'!M97/'Simulation input'!$C$17, "n/a")</f>
        <v>n/a</v>
      </c>
      <c r="N97" s="315" t="str">
        <f>IF('Simulation input'!$C$56="n",'Student input data'!N97/'Simulation input'!$C$17, "n/a")</f>
        <v>n/a</v>
      </c>
      <c r="O97" s="315" t="str">
        <f>IF('Simulation input'!$C$56="n",'Student input data'!O97/'Simulation input'!$C$17, "n/a")</f>
        <v>n/a</v>
      </c>
      <c r="P97" s="315" t="str">
        <f>IF('Simulation input'!$C$56="n",'Student input data'!P97/'Simulation input'!$C$17, "n/a")</f>
        <v>n/a</v>
      </c>
      <c r="Q97" s="315" t="str">
        <f>IF('Simulation input'!$C$56="n",'Student input data'!Q97/'Simulation input'!$C$17, "n/a")</f>
        <v>n/a</v>
      </c>
      <c r="R97" s="314" t="str">
        <f>IF('Simulation input'!$C$56="y","n/a",(SUM(D97:J97)*'Simulation input'!$C$65)+(SUM(K97:M97)*'Simulation input'!$C$66)+(SUM(N97:Q97)*'Simulation input'!$C$67))</f>
        <v>n/a</v>
      </c>
      <c r="S97" s="314">
        <f>IF('Simulation input'!$C$56="y",C97,C97+R97)</f>
        <v>6.4285714285714288</v>
      </c>
      <c r="T97" s="318"/>
      <c r="U97" s="316" t="str">
        <f>IF('Simulation input'!$C$56="y","n/a",IF('Student input data'!C97=0,0,IF('Student input data'!C97&lt;'Simulation input'!$C$89,'Simulation input'!$C$82/'Simulation input'!$C$89*'Student input data'!C97,IF('Student input data'!C97&lt;'Simulation input'!$C$75,'Simulation input'!$C$82,'Student input data'!C97/'Simulation input'!$C$75))))</f>
        <v>n/a</v>
      </c>
      <c r="V97" s="315" t="str">
        <f>IF('Simulation input'!$D$56="y","n/a",IF('Student input data'!C99=0,0,IF(AND('Student input data'!C97&lt;='Simulation input'!$C$110,'Student input data'!V99/'Simulation input'!$C$96&lt;='Simulation input'!$C$103/'Simulation input'!$C$110*'Student input data'!C99),'Simulation input'!$C$103/'Simulation input'!$C$110*'Student input data'!C99,        IF(AND('Student input data'!C99&lt;='Simulation input'!$C$110,'Student input data'!V99/'Simulation input'!$C$96&gt;='Simulation input'!$C$103/'Simulation input'!$C$110*'Student input data'!C99),'Student input data'!V99/'Simulation input'!$C$96,                IF(AND('Student input data'!C99/'Simulation input'!$C$13&gt;'Simulation input'!$C$103,'Student input data'!C99/'Simulation input'!$C$13&gt;'Student input data'!V99/'Simulation input'!$C$96),'Student input data'!C99/'Simulation input'!$C$13, IF('Student input data'!V99/'Simulation input'!$C$96&gt;='Simulation input'!$C$103,'Student input data'!V99/'Simulation input'!$C$96,'Simulation input'!$C$103))))))</f>
        <v>n/a</v>
      </c>
      <c r="W97" s="315" t="str">
        <f>IF('Simulation input'!$C$56="y","n/a",'Student input data'!R97/'Simulation input'!C$116)</f>
        <v>n/a</v>
      </c>
      <c r="X97" s="315" t="str">
        <f>IF('Simulation input'!$C$56="y","n/a",IF('Simulation input'!$C$124="y",'Student input data'!V97*0.5/'Simulation input'!$C$131,0))</f>
        <v>n/a</v>
      </c>
      <c r="Y97" s="315" t="str">
        <f>IF('Simulation input'!$C$56="y","n/a",IF('Simulation input'!$C$151="y",('Student input data'!V97*0.5/'Simulation input'!C$158),0))</f>
        <v>n/a</v>
      </c>
      <c r="Z97" s="315" t="str">
        <f>IF('Simulation input'!$C$56="y","n/a",'Student input data'!C97/'Simulation input'!C$192)</f>
        <v>n/a</v>
      </c>
      <c r="AA97" s="315" t="str">
        <f>IF('Simulation input'!$C$56="y","n/a",IF(C97=0,0,'Simulation input'!C$207))</f>
        <v>n/a</v>
      </c>
      <c r="AB97" s="315" t="str">
        <f>IF('Simulation input'!$C$56="y","n/a",IF(C97=0,0,'Student input data'!C97/'Simulation input'!$C$228))</f>
        <v>n/a</v>
      </c>
      <c r="AC97" s="315" t="str">
        <f>IF('Simulation input'!$C$56="y","n/a",IF('Student input data'!C97=0,0,('Student input data'!C97/'Simulation input'!C$243)))</f>
        <v>n/a</v>
      </c>
      <c r="AD97" s="315" t="str">
        <f>IF('Simulation input'!$C$56="y","n/a",IF('Student input data'!C97=0,0,'Student input data'!V97/'Simulation input'!C$235))</f>
        <v>n/a</v>
      </c>
      <c r="AE97" s="315" t="str">
        <f>IF('Simulation input'!$C$56="y","n/a",SUM(U97:AD97))</f>
        <v>n/a</v>
      </c>
      <c r="AF97" s="315">
        <f>IF('Simulation input'!$C$56="y",C97,S97+AE97)</f>
        <v>6.4285714285714288</v>
      </c>
      <c r="AG97" s="317"/>
      <c r="AH97" s="315" t="str">
        <f>IF('Simulation input'!$C$56="y","n/a",'Student input data'!C97/'Simulation input'!C$200)</f>
        <v>n/a</v>
      </c>
      <c r="AI97" s="315" t="str">
        <f>IF('Simulation input'!$C$56="y","n/a",IF('Simulation input'!C$35=0,0,'Student input data'!D97/'Simulation input'!C$35)+IF('Simulation input'!C$36=0,0,'Student input data'!E97/'Simulation input'!C$36)+IF('Simulation input'!C$37=0,0,'Student input data'!F97/'Simulation input'!C$37)+IF('Simulation input'!C$38=0,0,'Student input data'!G97/'Simulation input'!C$38)+IF('Simulation input'!C$39=0,0,'Student input data'!H97/'Simulation input'!C$39)+IF('Simulation input'!C$40=0,0,'Student input data'!I97/'Simulation input'!C$40)+IF('Simulation input'!C$41=0,0,'Student input data'!J97/'Simulation input'!C$41)+IF('Simulation input'!C$42=0,0,'Student input data'!K97/'Simulation input'!C$42)+IF('Simulation input'!C$43=0,0,'Student input data'!L97/'Simulation input'!C$43)+IF('Simulation input'!C$44=0,0,'Student input data'!M97/'Simulation input'!C$44)+IF('Simulation input'!C$45=0,0,'Student input data'!N97/'Simulation input'!C$45)+IF('Simulation input'!C$46=0,0,'Student input data'!O97/'Simulation input'!C$46)+IF('Simulation input'!C$47=0,0,'Student input data'!P97/'Simulation input'!C$47)+IF('Simulation input'!C$48=0,0,'Student input data'!Q97/'Simulation input'!C$47))</f>
        <v>n/a</v>
      </c>
      <c r="AJ97" s="315" t="str">
        <f>IF('Simulation input'!$C$56="y","n/a",('Student input data'!C97/600)*'Simulation input'!C$250)</f>
        <v>n/a</v>
      </c>
      <c r="AK97" s="315" t="str">
        <f>IF('Simulation input'!$C$56="y","n/a",'Simulation input'!$C$215/'Simulation input'!$C$13*'Student input data'!C97)</f>
        <v>n/a</v>
      </c>
      <c r="AL97" s="315">
        <f>IF('Student input data'!C97=0,0,IF('Student input data'!C97&lt;'Simulation input'!$C$13,0,('Student input data'!C97-'Simulation input'!$C$13)/'Simulation input'!$C$13)*'Simulation input'!C$222)</f>
        <v>0</v>
      </c>
      <c r="AM97" s="315"/>
      <c r="AN97" s="315" t="str">
        <f>IF('Simulation input'!$C$56="y","n/a",'Simulation input'!$D$255/'Simulation input'!$C$12*'Student input data'!C97)</f>
        <v>n/a</v>
      </c>
      <c r="AO97" s="315">
        <f>IF('Simulation input'!$C$56="y",IF(C97=0,0,'Simulation input'!C$257))</f>
        <v>1</v>
      </c>
      <c r="AP97" s="315" t="str">
        <f>IF('Simulation input'!$C$56="y","n/a",('Student input data'!C97/600)*'Simulation input'!C$271)</f>
        <v>n/a</v>
      </c>
      <c r="AQ97" s="111"/>
      <c r="AR97" s="132">
        <f>'Simulation input'!E$279*'Student input data'!C97</f>
        <v>5625</v>
      </c>
      <c r="AS97" s="132">
        <f>'Simulation input'!E$280*'Student input data'!C97</f>
        <v>11250</v>
      </c>
      <c r="AT97" s="132">
        <f>'Simulation input'!E$281*'Student input data'!C97</f>
        <v>9675</v>
      </c>
      <c r="AU97" s="132">
        <f>'Simulation input'!E$282*'Student input data'!C97</f>
        <v>13500</v>
      </c>
      <c r="AV97" s="132">
        <f>'Simulation input'!E$283*'Student input data'!C97</f>
        <v>1800</v>
      </c>
      <c r="AW97" s="132">
        <f t="shared" ref="AW97" si="28">SUM(AR97:AV97)</f>
        <v>41850</v>
      </c>
      <c r="AX97" s="132">
        <f>IF('Student input data'!C97=0,0,AW97/'Student input data'!C97)</f>
        <v>930</v>
      </c>
    </row>
    <row r="98" spans="1:50" x14ac:dyDescent="0.2">
      <c r="A98" s="72" t="str">
        <f>'Student input data'!A98</f>
        <v/>
      </c>
      <c r="B98" s="338" t="str">
        <f>IF('Student input data'!B98="","-",'Student input data'!B98)</f>
        <v>-</v>
      </c>
      <c r="C98" s="328">
        <f>IF('Simulation input'!$C$56="n",SUM(D98:Q98),('Student input data'!C98/'Simulation input'!$C$61))</f>
        <v>0</v>
      </c>
      <c r="D98" s="315" t="str">
        <f>IF('Simulation input'!$C$56="n",'Student input data'!D98/'Simulation input'!$C$17, "n/a")</f>
        <v>n/a</v>
      </c>
      <c r="E98" s="315" t="str">
        <f>IF('Simulation input'!$C$56="n",'Student input data'!E98/'Simulation input'!$C$17, "n/a")</f>
        <v>n/a</v>
      </c>
      <c r="F98" s="315" t="str">
        <f>IF('Simulation input'!$C$56="n",'Student input data'!F98/'Simulation input'!$C$17, "n/a")</f>
        <v>n/a</v>
      </c>
      <c r="G98" s="315" t="str">
        <f>IF('Simulation input'!$C$56="n",'Student input data'!G98/'Simulation input'!$C$17, "n/a")</f>
        <v>n/a</v>
      </c>
      <c r="H98" s="315" t="str">
        <f>IF('Simulation input'!$C$56="n",'Student input data'!H98/'Simulation input'!$C$17, "n/a")</f>
        <v>n/a</v>
      </c>
      <c r="I98" s="315" t="str">
        <f>IF('Simulation input'!$C$56="n",'Student input data'!I98/'Simulation input'!$C$17, "n/a")</f>
        <v>n/a</v>
      </c>
      <c r="J98" s="315" t="str">
        <f>IF('Simulation input'!$C$56="n",'Student input data'!J98/'Simulation input'!$C$17, "n/a")</f>
        <v>n/a</v>
      </c>
      <c r="K98" s="315" t="str">
        <f>IF('Simulation input'!$C$56="n",'Student input data'!K98/'Simulation input'!$C$17, "n/a")</f>
        <v>n/a</v>
      </c>
      <c r="L98" s="315" t="str">
        <f>IF('Simulation input'!$C$56="n",'Student input data'!L98/'Simulation input'!$C$17, "n/a")</f>
        <v>n/a</v>
      </c>
      <c r="M98" s="315" t="str">
        <f>IF('Simulation input'!$C$56="n",'Student input data'!M98/'Simulation input'!$C$17, "n/a")</f>
        <v>n/a</v>
      </c>
      <c r="N98" s="315" t="str">
        <f>IF('Simulation input'!$C$56="n",'Student input data'!N98/'Simulation input'!$C$17, "n/a")</f>
        <v>n/a</v>
      </c>
      <c r="O98" s="315" t="str">
        <f>IF('Simulation input'!$C$56="n",'Student input data'!O98/'Simulation input'!$C$17, "n/a")</f>
        <v>n/a</v>
      </c>
      <c r="P98" s="315" t="str">
        <f>IF('Simulation input'!$C$56="n",'Student input data'!P98/'Simulation input'!$C$17, "n/a")</f>
        <v>n/a</v>
      </c>
      <c r="Q98" s="315" t="str">
        <f>IF('Simulation input'!$C$56="n",'Student input data'!Q98/'Simulation input'!$C$17, "n/a")</f>
        <v>n/a</v>
      </c>
      <c r="R98" s="314" t="str">
        <f>IF('Simulation input'!$C$56="y","n/a",(SUM(D98:J98)*'Simulation input'!$C$65)+(SUM(K98:M98)*'Simulation input'!$C$66)+(SUM(N98:Q98)*'Simulation input'!$C$67))</f>
        <v>n/a</v>
      </c>
      <c r="S98" s="314">
        <f>IF('Simulation input'!$C$56="y",C98,C98+R98)</f>
        <v>0</v>
      </c>
      <c r="T98" s="318"/>
      <c r="U98" s="316" t="str">
        <f>IF('Simulation input'!$C$56="y","n/a",IF('Student input data'!C98=0,0,IF('Student input data'!C98&lt;'Simulation input'!$C$89,'Simulation input'!$C$82/'Simulation input'!$C$89*'Student input data'!C98,IF('Student input data'!C98&lt;'Simulation input'!$C$75,'Simulation input'!$C$82,'Student input data'!C98/'Simulation input'!$C$75))))</f>
        <v>n/a</v>
      </c>
      <c r="V98" s="315" t="str">
        <f>IF('Simulation input'!$D$56="y","n/a",IF('Student input data'!C98=0,0,IF(AND('Student input data'!C98&lt;='Simulation input'!$C$110,'Student input data'!V98/'Simulation input'!$C$96&lt;='Simulation input'!$C$103/'Simulation input'!$C$110*'Student input data'!C98),'Simulation input'!$C$103/'Simulation input'!$C$110*'Student input data'!C98,        IF(AND('Student input data'!C98&lt;='Simulation input'!$C$110,'Student input data'!V98/'Simulation input'!$C$96&gt;='Simulation input'!$C$103/'Simulation input'!$C$110*'Student input data'!C98),'Student input data'!V98/'Simulation input'!$C$96,                IF(AND('Student input data'!C98/'Simulation input'!$C$13&gt;'Simulation input'!$C$103,'Student input data'!C98/'Simulation input'!$C$13&gt;'Student input data'!V98/'Simulation input'!$C$96),'Student input data'!C98/'Simulation input'!$C$13, IF('Student input data'!V98/'Simulation input'!$C$96&gt;='Simulation input'!$C$103,'Student input data'!V98/'Simulation input'!$C$96,'Simulation input'!$C$103))))))</f>
        <v>n/a</v>
      </c>
      <c r="W98" s="315" t="str">
        <f>IF('Simulation input'!$C$56="y","n/a",'Student input data'!R98/'Simulation input'!C$116)</f>
        <v>n/a</v>
      </c>
      <c r="X98" s="315" t="str">
        <f>IF('Simulation input'!$C$56="y","n/a",IF('Simulation input'!$C$124="y",'Student input data'!V98*0.5/'Simulation input'!$C$131,0))</f>
        <v>n/a</v>
      </c>
      <c r="Y98" s="315" t="str">
        <f>IF('Simulation input'!$C$56="y","n/a",IF('Simulation input'!$C$151="y",('Student input data'!V98*0.5/'Simulation input'!C$158),0))</f>
        <v>n/a</v>
      </c>
      <c r="Z98" s="315" t="str">
        <f>IF('Simulation input'!$C$56="y","n/a",'Student input data'!C98/'Simulation input'!C$192)</f>
        <v>n/a</v>
      </c>
      <c r="AA98" s="315" t="str">
        <f>IF('Simulation input'!$C$56="y","n/a",IF(C98=0,0,'Simulation input'!C$207))</f>
        <v>n/a</v>
      </c>
      <c r="AB98" s="315" t="str">
        <f>IF('Simulation input'!$C$56="y","n/a",IF(C98=0,0,'Student input data'!C98/'Simulation input'!$C$228))</f>
        <v>n/a</v>
      </c>
      <c r="AC98" s="315" t="str">
        <f>IF('Simulation input'!$C$56="y","n/a",IF('Student input data'!C98=0,0,('Student input data'!C98/'Simulation input'!C$243)))</f>
        <v>n/a</v>
      </c>
      <c r="AD98" s="315" t="str">
        <f>IF('Simulation input'!$C$56="y","n/a",IF('Student input data'!C98=0,0,'Student input data'!V98/'Simulation input'!C$235))</f>
        <v>n/a</v>
      </c>
      <c r="AE98" s="315" t="str">
        <f>IF('Simulation input'!$C$56="y","n/a",SUM(U98:AD98))</f>
        <v>n/a</v>
      </c>
      <c r="AF98" s="315">
        <f>IF('Simulation input'!$C$56="y",C98,S98+AE98)</f>
        <v>0</v>
      </c>
      <c r="AG98" s="317"/>
      <c r="AH98" s="315" t="str">
        <f>IF('Simulation input'!$C$56="y","n/a",'Student input data'!C98/'Simulation input'!C$200)</f>
        <v>n/a</v>
      </c>
      <c r="AI98" s="315" t="str">
        <f>IF('Simulation input'!$C$56="y","n/a",IF('Simulation input'!C$35=0,0,'Student input data'!D98/'Simulation input'!C$35)+IF('Simulation input'!C$36=0,0,'Student input data'!E98/'Simulation input'!C$36)+IF('Simulation input'!C$37=0,0,'Student input data'!F98/'Simulation input'!C$37)+IF('Simulation input'!C$38=0,0,'Student input data'!G98/'Simulation input'!C$38)+IF('Simulation input'!C$39=0,0,'Student input data'!H98/'Simulation input'!C$39)+IF('Simulation input'!C$40=0,0,'Student input data'!I98/'Simulation input'!C$40)+IF('Simulation input'!C$41=0,0,'Student input data'!J98/'Simulation input'!C$41)+IF('Simulation input'!C$42=0,0,'Student input data'!K98/'Simulation input'!C$42)+IF('Simulation input'!C$43=0,0,'Student input data'!L98/'Simulation input'!C$43)+IF('Simulation input'!C$44=0,0,'Student input data'!M98/'Simulation input'!C$44)+IF('Simulation input'!C$45=0,0,'Student input data'!#REF!/'Simulation input'!C$45)+IF('Simulation input'!C$46=0,0,'Student input data'!O98/'Simulation input'!C$46)+IF('Simulation input'!C$47=0,0,'Student input data'!P98/'Simulation input'!C$47)+IF('Simulation input'!C$48=0,0,'Student input data'!Q98/'Simulation input'!C$47))</f>
        <v>n/a</v>
      </c>
      <c r="AJ98" s="315" t="str">
        <f>IF('Simulation input'!$C$56="y","n/a",('Student input data'!C98/600)*'Simulation input'!C$250)</f>
        <v>n/a</v>
      </c>
      <c r="AK98" s="315" t="str">
        <f>IF('Simulation input'!$C$56="y","n/a",'Simulation input'!$C$215/'Simulation input'!$C$13*'Student input data'!C98)</f>
        <v>n/a</v>
      </c>
      <c r="AL98" s="315">
        <f>IF('Student input data'!C98=0,0,IF('Student input data'!C98&lt;'Simulation input'!$C$13,0,('Student input data'!C98-'Simulation input'!$C$13)/'Simulation input'!$C$13)*'Simulation input'!C$222)</f>
        <v>0</v>
      </c>
      <c r="AM98" s="315"/>
      <c r="AN98" s="315" t="str">
        <f>IF('Simulation input'!$C$56="y","n/a",'Simulation input'!$D$255/'Simulation input'!$C$12*'Student input data'!C98)</f>
        <v>n/a</v>
      </c>
      <c r="AO98" s="315">
        <f>IF('Simulation input'!$C$56="y",IF(C98=0,0,'Simulation input'!C$257))</f>
        <v>0</v>
      </c>
      <c r="AP98" s="315" t="str">
        <f>IF('Simulation input'!$C$56="y","n/a",('Student input data'!C98/600)*'Simulation input'!C$271)</f>
        <v>n/a</v>
      </c>
      <c r="AQ98" s="111"/>
      <c r="AR98" s="132">
        <f>'Simulation input'!E$279*'Student input data'!C98</f>
        <v>0</v>
      </c>
      <c r="AS98" s="132">
        <f>'Simulation input'!E$280*'Student input data'!C98</f>
        <v>0</v>
      </c>
      <c r="AT98" s="132">
        <f>'Simulation input'!E$281*'Student input data'!C98</f>
        <v>0</v>
      </c>
      <c r="AU98" s="132">
        <f>'Simulation input'!E$282*'Student input data'!C98</f>
        <v>0</v>
      </c>
      <c r="AV98" s="132">
        <f>'Simulation input'!E$283*'Student input data'!C98</f>
        <v>0</v>
      </c>
      <c r="AW98" s="132">
        <f t="shared" ref="AW98:AW104" si="29">SUM(AR98:AV98)</f>
        <v>0</v>
      </c>
      <c r="AX98" s="132">
        <f>IF('Student input data'!C98=0,0,AW98/'Student input data'!C98)</f>
        <v>0</v>
      </c>
    </row>
    <row r="99" spans="1:50" x14ac:dyDescent="0.2">
      <c r="A99" s="72" t="str">
        <f>'Student input data'!A99</f>
        <v/>
      </c>
      <c r="B99" s="338" t="str">
        <f>IF('Student input data'!B99="","-",'Student input data'!B99)</f>
        <v>-</v>
      </c>
      <c r="C99" s="328">
        <f>IF('Simulation input'!$C$56="n",SUM(D99:Q99),('Student input data'!C99/'Simulation input'!$C$61))</f>
        <v>0</v>
      </c>
      <c r="D99" s="315" t="str">
        <f>IF('Simulation input'!$C$56="n",'Student input data'!D99/'Simulation input'!$C$17, "n/a")</f>
        <v>n/a</v>
      </c>
      <c r="E99" s="315" t="str">
        <f>IF('Simulation input'!$C$56="n",'Student input data'!E99/'Simulation input'!$C$17, "n/a")</f>
        <v>n/a</v>
      </c>
      <c r="F99" s="315" t="str">
        <f>IF('Simulation input'!$C$56="n",'Student input data'!F99/'Simulation input'!$C$17, "n/a")</f>
        <v>n/a</v>
      </c>
      <c r="G99" s="315" t="str">
        <f>IF('Simulation input'!$C$56="n",'Student input data'!G99/'Simulation input'!$C$17, "n/a")</f>
        <v>n/a</v>
      </c>
      <c r="H99" s="315" t="str">
        <f>IF('Simulation input'!$C$56="n",'Student input data'!H99/'Simulation input'!$C$17, "n/a")</f>
        <v>n/a</v>
      </c>
      <c r="I99" s="315" t="str">
        <f>IF('Simulation input'!$C$56="n",'Student input data'!I99/'Simulation input'!$C$17, "n/a")</f>
        <v>n/a</v>
      </c>
      <c r="J99" s="315" t="str">
        <f>IF('Simulation input'!$C$56="n",'Student input data'!J99/'Simulation input'!$C$17, "n/a")</f>
        <v>n/a</v>
      </c>
      <c r="K99" s="315" t="str">
        <f>IF('Simulation input'!$C$56="n",'Student input data'!K99/'Simulation input'!$C$17, "n/a")</f>
        <v>n/a</v>
      </c>
      <c r="L99" s="315" t="str">
        <f>IF('Simulation input'!$C$56="n",'Student input data'!L99/'Simulation input'!$C$17, "n/a")</f>
        <v>n/a</v>
      </c>
      <c r="M99" s="315" t="str">
        <f>IF('Simulation input'!$C$56="n",'Student input data'!M99/'Simulation input'!$C$17, "n/a")</f>
        <v>n/a</v>
      </c>
      <c r="N99" s="315" t="str">
        <f>IF('Simulation input'!$C$56="n",'Student input data'!N98/'Simulation input'!$C$17, "n/a")</f>
        <v>n/a</v>
      </c>
      <c r="O99" s="315" t="str">
        <f>IF('Simulation input'!$C$56="n",'Student input data'!O99/'Simulation input'!$C$17, "n/a")</f>
        <v>n/a</v>
      </c>
      <c r="P99" s="315" t="str">
        <f>IF('Simulation input'!$C$56="n",'Student input data'!P99/'Simulation input'!$C$17, "n/a")</f>
        <v>n/a</v>
      </c>
      <c r="Q99" s="315" t="str">
        <f>IF('Simulation input'!$C$56="n",'Student input data'!Q99/'Simulation input'!$C$17, "n/a")</f>
        <v>n/a</v>
      </c>
      <c r="R99" s="314" t="str">
        <f>IF('Simulation input'!$C$56="y","n/a",(SUM(D99:J99)*'Simulation input'!$C$65)+(SUM(K99:M99)*'Simulation input'!$C$66)+(SUM(N99:Q99)*'Simulation input'!$C$67))</f>
        <v>n/a</v>
      </c>
      <c r="S99" s="314">
        <f>IF('Simulation input'!$C$56="y",C99,C99+R99)</f>
        <v>0</v>
      </c>
      <c r="T99" s="318"/>
      <c r="U99" s="316" t="str">
        <f>IF('Simulation input'!$C$56="y","n/a",IF('Student input data'!C99=0,0,IF('Student input data'!C99&lt;'Simulation input'!$C$89,'Simulation input'!$C$82/'Simulation input'!$C$89*'Student input data'!C99,IF('Student input data'!C99&lt;'Simulation input'!$C$75,'Simulation input'!$C$82,'Student input data'!C99/'Simulation input'!$C$75))))</f>
        <v>n/a</v>
      </c>
      <c r="V99" s="315" t="str">
        <f>IF('Simulation input'!$D$56="y","n/a",IF('Student input data'!C99=0,0,IF(AND('Student input data'!C99&lt;='Simulation input'!$C$110,'Student input data'!V99/'Simulation input'!$C$96&lt;='Simulation input'!$C$103/'Simulation input'!$C$110*'Student input data'!C99),'Simulation input'!$C$103/'Simulation input'!$C$110*'Student input data'!C99,        IF(AND('Student input data'!C99&lt;='Simulation input'!$C$110,'Student input data'!V99/'Simulation input'!$C$96&gt;='Simulation input'!$C$103/'Simulation input'!$C$110*'Student input data'!C99),'Student input data'!V99/'Simulation input'!$C$96,                IF(AND('Student input data'!C99/'Simulation input'!$C$13&gt;'Simulation input'!$C$103,'Student input data'!C99/'Simulation input'!$C$13&gt;'Student input data'!V99/'Simulation input'!$C$96),'Student input data'!C99/'Simulation input'!$C$13, IF('Student input data'!V99/'Simulation input'!$C$96&gt;='Simulation input'!$C$103,'Student input data'!V99/'Simulation input'!$C$96,'Simulation input'!$C$103))))))</f>
        <v>n/a</v>
      </c>
      <c r="W99" s="315" t="str">
        <f>IF('Simulation input'!$C$56="y","n/a",'Student input data'!R99/'Simulation input'!C$116)</f>
        <v>n/a</v>
      </c>
      <c r="X99" s="315" t="str">
        <f>IF('Simulation input'!$C$56="y","n/a",IF('Simulation input'!$C$124="y",'Student input data'!V99*0.5/'Simulation input'!$C$131,0))</f>
        <v>n/a</v>
      </c>
      <c r="Y99" s="315" t="str">
        <f>IF('Simulation input'!$C$56="y","n/a",IF('Simulation input'!$C$151="y",('Student input data'!V99*0.5/'Simulation input'!C$158),0))</f>
        <v>n/a</v>
      </c>
      <c r="Z99" s="315" t="str">
        <f>IF('Simulation input'!$C$56="y","n/a",'Student input data'!C99/'Simulation input'!C$192)</f>
        <v>n/a</v>
      </c>
      <c r="AA99" s="315" t="str">
        <f>IF('Simulation input'!$C$56="y","n/a",IF(C99=0,0,'Simulation input'!C$207))</f>
        <v>n/a</v>
      </c>
      <c r="AB99" s="315" t="str">
        <f>IF('Simulation input'!$C$56="y","n/a",IF(C99=0,0,'Student input data'!C99/'Simulation input'!$C$228))</f>
        <v>n/a</v>
      </c>
      <c r="AC99" s="315" t="str">
        <f>IF('Simulation input'!$C$56="y","n/a",IF('Student input data'!C99=0,0,('Student input data'!C99/'Simulation input'!C$243)))</f>
        <v>n/a</v>
      </c>
      <c r="AD99" s="315" t="str">
        <f>IF('Simulation input'!$C$56="y","n/a",IF('Student input data'!C99=0,0,'Student input data'!V99/'Simulation input'!C$235))</f>
        <v>n/a</v>
      </c>
      <c r="AE99" s="315" t="str">
        <f>IF('Simulation input'!$C$56="y","n/a",SUM(U99:AD99))</f>
        <v>n/a</v>
      </c>
      <c r="AF99" s="315">
        <f>IF('Simulation input'!$C$56="y",C99,S99+AE99)</f>
        <v>0</v>
      </c>
      <c r="AG99" s="317"/>
      <c r="AH99" s="315" t="str">
        <f>IF('Simulation input'!$C$56="y","n/a",'Student input data'!C99/'Simulation input'!C$200)</f>
        <v>n/a</v>
      </c>
      <c r="AI99" s="315" t="str">
        <f>IF('Simulation input'!$C$56="y","n/a",IF('Simulation input'!C$35=0,0,'Student input data'!D99/'Simulation input'!C$35)+IF('Simulation input'!C$36=0,0,'Student input data'!E99/'Simulation input'!C$36)+IF('Simulation input'!C$37=0,0,'Student input data'!F99/'Simulation input'!C$37)+IF('Simulation input'!C$38=0,0,'Student input data'!G99/'Simulation input'!C$38)+IF('Simulation input'!C$39=0,0,'Student input data'!H99/'Simulation input'!C$39)+IF('Simulation input'!C$40=0,0,'Student input data'!I99/'Simulation input'!C$40)+IF('Simulation input'!C$41=0,0,'Student input data'!J99/'Simulation input'!C$41)+IF('Simulation input'!C$42=0,0,'Student input data'!K99/'Simulation input'!C$42)+IF('Simulation input'!C$43=0,0,'Student input data'!L99/'Simulation input'!C$43)+IF('Simulation input'!C$44=0,0,'Student input data'!M99/'Simulation input'!C$44)+IF('Simulation input'!C$45=0,0,'Student input data'!N98/'Simulation input'!C$45)+IF('Simulation input'!C$46=0,0,'Student input data'!O99/'Simulation input'!C$46)+IF('Simulation input'!C$47=0,0,'Student input data'!P99/'Simulation input'!C$47)+IF('Simulation input'!C$48=0,0,'Student input data'!Q99/'Simulation input'!C$47))</f>
        <v>n/a</v>
      </c>
      <c r="AJ99" s="315" t="str">
        <f>IF('Simulation input'!$C$56="y","n/a",('Student input data'!C99/600)*'Simulation input'!C$250)</f>
        <v>n/a</v>
      </c>
      <c r="AK99" s="315" t="str">
        <f>IF('Simulation input'!$C$56="y","n/a",'Simulation input'!$C$215/'Simulation input'!$C$13*'Student input data'!C99)</f>
        <v>n/a</v>
      </c>
      <c r="AL99" s="315">
        <f>IF('Student input data'!C99=0,0,IF('Student input data'!C99&lt;'Simulation input'!$C$13,0,('Student input data'!C99-'Simulation input'!$C$13)/'Simulation input'!$C$13)*'Simulation input'!C$222)</f>
        <v>0</v>
      </c>
      <c r="AM99" s="315"/>
      <c r="AN99" s="315" t="str">
        <f>IF('Simulation input'!$C$56="y","n/a",'Simulation input'!$D$255/'Simulation input'!$C$12*'Student input data'!C99)</f>
        <v>n/a</v>
      </c>
      <c r="AO99" s="315">
        <f>IF('Simulation input'!$C$56="y",IF(C99=0,0,'Simulation input'!C$257))</f>
        <v>0</v>
      </c>
      <c r="AP99" s="315" t="str">
        <f>IF('Simulation input'!$C$56="y","n/a",('Student input data'!C99/600)*'Simulation input'!C$271)</f>
        <v>n/a</v>
      </c>
      <c r="AQ99" s="111"/>
      <c r="AR99" s="132">
        <f>'Simulation input'!E$279*'Student input data'!C99</f>
        <v>0</v>
      </c>
      <c r="AS99" s="132">
        <f>'Simulation input'!E$280*'Student input data'!C99</f>
        <v>0</v>
      </c>
      <c r="AT99" s="132">
        <f>'Simulation input'!E$281*'Student input data'!C99</f>
        <v>0</v>
      </c>
      <c r="AU99" s="132">
        <f>'Simulation input'!E$282*'Student input data'!C99</f>
        <v>0</v>
      </c>
      <c r="AV99" s="132">
        <f>'Simulation input'!E$283*'Student input data'!C99</f>
        <v>0</v>
      </c>
      <c r="AW99" s="132">
        <f t="shared" si="29"/>
        <v>0</v>
      </c>
      <c r="AX99" s="132">
        <f>IF('Student input data'!C99=0,0,AW99/'Student input data'!C99)</f>
        <v>0</v>
      </c>
    </row>
    <row r="100" spans="1:50" x14ac:dyDescent="0.2">
      <c r="A100" s="72" t="str">
        <f>'Student input data'!A100</f>
        <v/>
      </c>
      <c r="B100" s="338" t="str">
        <f>IF('Student input data'!B100="","-",'Student input data'!B100)</f>
        <v>-</v>
      </c>
      <c r="C100" s="328">
        <f>IF('Simulation input'!$C$56="n",SUM(D100:Q100),('Student input data'!C100/'Simulation input'!$C$61))</f>
        <v>0</v>
      </c>
      <c r="D100" s="315" t="str">
        <f>IF('Simulation input'!$C$56="n",'Student input data'!D100/'Simulation input'!$C$17, "n/a")</f>
        <v>n/a</v>
      </c>
      <c r="E100" s="315" t="str">
        <f>IF('Simulation input'!$C$56="n",'Student input data'!E100/'Simulation input'!$C$17, "n/a")</f>
        <v>n/a</v>
      </c>
      <c r="F100" s="315" t="str">
        <f>IF('Simulation input'!$C$56="n",'Student input data'!F100/'Simulation input'!$C$17, "n/a")</f>
        <v>n/a</v>
      </c>
      <c r="G100" s="315" t="str">
        <f>IF('Simulation input'!$C$56="n",'Student input data'!G100/'Simulation input'!$C$17, "n/a")</f>
        <v>n/a</v>
      </c>
      <c r="H100" s="315" t="str">
        <f>IF('Simulation input'!$C$56="n",'Student input data'!H100/'Simulation input'!$C$17, "n/a")</f>
        <v>n/a</v>
      </c>
      <c r="I100" s="315" t="str">
        <f>IF('Simulation input'!$C$56="n",'Student input data'!I100/'Simulation input'!$C$17, "n/a")</f>
        <v>n/a</v>
      </c>
      <c r="J100" s="315" t="str">
        <f>IF('Simulation input'!$C$56="n",'Student input data'!J100/'Simulation input'!$C$17, "n/a")</f>
        <v>n/a</v>
      </c>
      <c r="K100" s="315" t="str">
        <f>IF('Simulation input'!$C$56="n",'Student input data'!K100/'Simulation input'!$C$17, "n/a")</f>
        <v>n/a</v>
      </c>
      <c r="L100" s="315" t="str">
        <f>IF('Simulation input'!$C$56="n",'Student input data'!L100/'Simulation input'!$C$17, "n/a")</f>
        <v>n/a</v>
      </c>
      <c r="M100" s="315" t="str">
        <f>IF('Simulation input'!$C$56="n",'Student input data'!M100/'Simulation input'!$C$17, "n/a")</f>
        <v>n/a</v>
      </c>
      <c r="N100" s="315" t="str">
        <f>IF('Simulation input'!$C$56="n",'Student input data'!N100/'Simulation input'!$C$17, "n/a")</f>
        <v>n/a</v>
      </c>
      <c r="O100" s="315" t="str">
        <f>IF('Simulation input'!$C$56="n",'Student input data'!O100/'Simulation input'!$C$17, "n/a")</f>
        <v>n/a</v>
      </c>
      <c r="P100" s="315" t="str">
        <f>IF('Simulation input'!$C$56="n",'Student input data'!P100/'Simulation input'!$C$17, "n/a")</f>
        <v>n/a</v>
      </c>
      <c r="Q100" s="315" t="str">
        <f>IF('Simulation input'!$C$56="n",'Student input data'!Q100/'Simulation input'!$C$17, "n/a")</f>
        <v>n/a</v>
      </c>
      <c r="R100" s="314" t="str">
        <f>IF('Simulation input'!$C$56="y","n/a",(SUM(D100:J100)*'Simulation input'!$C$65)+(SUM(K100:M100)*'Simulation input'!$C$66)+(SUM(N100:Q100)*'Simulation input'!$C$67))</f>
        <v>n/a</v>
      </c>
      <c r="S100" s="314">
        <f>IF('Simulation input'!$C$56="y",C100,C100+R100)</f>
        <v>0</v>
      </c>
      <c r="T100" s="318"/>
      <c r="U100" s="316" t="str">
        <f>IF('Simulation input'!$C$56="y","n/a",IF('Student input data'!C100=0,0,IF('Student input data'!C100&lt;'Simulation input'!$C$89,'Simulation input'!$C$82/'Simulation input'!$C$89*'Student input data'!C100,IF('Student input data'!C100&lt;'Simulation input'!$C$75,'Simulation input'!$C$82,'Student input data'!C100/'Simulation input'!$C$75))))</f>
        <v>n/a</v>
      </c>
      <c r="V100" s="315" t="str">
        <f>IF('Simulation input'!$D$56="y","n/a",IF('Student input data'!C100=0,0,IF(AND('Student input data'!C100&lt;='Simulation input'!$C$110,'Student input data'!V100/'Simulation input'!$C$96&lt;='Simulation input'!$C$103/'Simulation input'!$C$110*'Student input data'!C100),'Simulation input'!$C$103/'Simulation input'!$C$110*'Student input data'!C100,        IF(AND('Student input data'!C100&lt;='Simulation input'!$C$110,'Student input data'!V100/'Simulation input'!$C$96&gt;='Simulation input'!$C$103/'Simulation input'!$C$110*'Student input data'!C100),'Student input data'!V100/'Simulation input'!$C$96,                IF(AND('Student input data'!C100/'Simulation input'!$C$13&gt;'Simulation input'!$C$103,'Student input data'!C100/'Simulation input'!$C$13&gt;'Student input data'!V100/'Simulation input'!$C$96),'Student input data'!C100/'Simulation input'!$C$13, IF('Student input data'!V100/'Simulation input'!$C$96&gt;='Simulation input'!$C$103,'Student input data'!V100/'Simulation input'!$C$96,'Simulation input'!$C$103))))))</f>
        <v>n/a</v>
      </c>
      <c r="W100" s="315" t="str">
        <f>IF('Simulation input'!$C$56="y","n/a",'Student input data'!R100/'Simulation input'!C$116)</f>
        <v>n/a</v>
      </c>
      <c r="X100" s="315" t="str">
        <f>IF('Simulation input'!$C$56="y","n/a",IF('Simulation input'!$C$124="y",'Student input data'!V100*0.5/'Simulation input'!$C$131,0))</f>
        <v>n/a</v>
      </c>
      <c r="Y100" s="315" t="str">
        <f>IF('Simulation input'!$C$56="y","n/a",IF('Simulation input'!$C$151="y",('Student input data'!V100*0.5/'Simulation input'!C$158),0))</f>
        <v>n/a</v>
      </c>
      <c r="Z100" s="315" t="str">
        <f>IF('Simulation input'!$C$56="y","n/a",'Student input data'!C100/'Simulation input'!C$192)</f>
        <v>n/a</v>
      </c>
      <c r="AA100" s="315" t="str">
        <f>IF('Simulation input'!$C$56="y","n/a",IF(C100=0,0,'Simulation input'!C$207))</f>
        <v>n/a</v>
      </c>
      <c r="AB100" s="315" t="str">
        <f>IF('Simulation input'!$C$56="y","n/a",IF(C100=0,0,'Student input data'!C100/'Simulation input'!$C$228))</f>
        <v>n/a</v>
      </c>
      <c r="AC100" s="315" t="str">
        <f>IF('Simulation input'!$C$56="y","n/a",IF('Student input data'!C100=0,0,('Student input data'!C100/'Simulation input'!C$243)))</f>
        <v>n/a</v>
      </c>
      <c r="AD100" s="315" t="str">
        <f>IF('Simulation input'!$C$56="y","n/a",IF('Student input data'!C100=0,0,'Student input data'!V100/'Simulation input'!C$235))</f>
        <v>n/a</v>
      </c>
      <c r="AE100" s="315" t="str">
        <f>IF('Simulation input'!$C$56="y","n/a",SUM(U100:AD100))</f>
        <v>n/a</v>
      </c>
      <c r="AF100" s="315">
        <f>IF('Simulation input'!$C$56="y",C100,S100+AE100)</f>
        <v>0</v>
      </c>
      <c r="AG100" s="317"/>
      <c r="AH100" s="315" t="str">
        <f>IF('Simulation input'!$C$56="y","n/a",'Student input data'!C100/'Simulation input'!C$200)</f>
        <v>n/a</v>
      </c>
      <c r="AI100" s="315" t="str">
        <f>IF('Simulation input'!$C$56="y","n/a",IF('Simulation input'!C$35=0,0,'Student input data'!D100/'Simulation input'!C$35)+IF('Simulation input'!C$36=0,0,'Student input data'!E100/'Simulation input'!C$36)+IF('Simulation input'!C$37=0,0,'Student input data'!F100/'Simulation input'!C$37)+IF('Simulation input'!C$38=0,0,'Student input data'!G100/'Simulation input'!C$38)+IF('Simulation input'!C$39=0,0,'Student input data'!H100/'Simulation input'!C$39)+IF('Simulation input'!C$40=0,0,'Student input data'!I100/'Simulation input'!C$40)+IF('Simulation input'!C$41=0,0,'Student input data'!J100/'Simulation input'!C$41)+IF('Simulation input'!C$42=0,0,'Student input data'!K100/'Simulation input'!C$42)+IF('Simulation input'!C$43=0,0,'Student input data'!L100/'Simulation input'!C$43)+IF('Simulation input'!C$44=0,0,'Student input data'!M100/'Simulation input'!C$44)+IF('Simulation input'!C$45=0,0,'Student input data'!N100/'Simulation input'!C$45)+IF('Simulation input'!C$46=0,0,'Student input data'!O100/'Simulation input'!C$46)+IF('Simulation input'!C$47=0,0,'Student input data'!P100/'Simulation input'!C$47)+IF('Simulation input'!C$48=0,0,'Student input data'!Q100/'Simulation input'!C$47))</f>
        <v>n/a</v>
      </c>
      <c r="AJ100" s="315" t="str">
        <f>IF('Simulation input'!$C$56="y","n/a",('Student input data'!C100/600)*'Simulation input'!C$250)</f>
        <v>n/a</v>
      </c>
      <c r="AK100" s="315" t="str">
        <f>IF('Simulation input'!$C$56="y","n/a",'Simulation input'!$C$215/'Simulation input'!$C$13*'Student input data'!C100)</f>
        <v>n/a</v>
      </c>
      <c r="AL100" s="315">
        <f>IF('Student input data'!C100=0,0,IF('Student input data'!C100&lt;'Simulation input'!$C$13,0,('Student input data'!C100-'Simulation input'!$C$13)/'Simulation input'!$C$13)*'Simulation input'!C$222)</f>
        <v>0</v>
      </c>
      <c r="AM100" s="315"/>
      <c r="AN100" s="315" t="str">
        <f>IF('Simulation input'!$C$56="y","n/a",'Simulation input'!$D$255/'Simulation input'!$C$12*'Student input data'!C100)</f>
        <v>n/a</v>
      </c>
      <c r="AO100" s="315">
        <f>IF('Simulation input'!$C$56="y",IF(C100=0,0,'Simulation input'!C$257))</f>
        <v>0</v>
      </c>
      <c r="AP100" s="315" t="str">
        <f>IF('Simulation input'!$C$56="y","n/a",('Student input data'!C100/600)*'Simulation input'!C$271)</f>
        <v>n/a</v>
      </c>
      <c r="AQ100" s="111"/>
      <c r="AR100" s="132">
        <f>'Simulation input'!E$279*'Student input data'!C100</f>
        <v>0</v>
      </c>
      <c r="AS100" s="132">
        <f>'Simulation input'!E$280*'Student input data'!C100</f>
        <v>0</v>
      </c>
      <c r="AT100" s="132">
        <f>'Simulation input'!E$281*'Student input data'!C100</f>
        <v>0</v>
      </c>
      <c r="AU100" s="132">
        <f>'Simulation input'!E$282*'Student input data'!C100</f>
        <v>0</v>
      </c>
      <c r="AV100" s="132">
        <f>'Simulation input'!E$283*'Student input data'!C100</f>
        <v>0</v>
      </c>
      <c r="AW100" s="132">
        <f t="shared" si="29"/>
        <v>0</v>
      </c>
      <c r="AX100" s="132">
        <f>IF('Student input data'!C100=0,0,AW100/'Student input data'!C100)</f>
        <v>0</v>
      </c>
    </row>
    <row r="101" spans="1:50" x14ac:dyDescent="0.2">
      <c r="A101" s="72" t="str">
        <f>'Student input data'!A101</f>
        <v/>
      </c>
      <c r="B101" s="338" t="str">
        <f>IF('Student input data'!B101="","-",'Student input data'!B101)</f>
        <v>-</v>
      </c>
      <c r="C101" s="328">
        <f>IF('Simulation input'!$C$56="n",SUM(D101:Q101),('Student input data'!C101/'Simulation input'!$C$61))</f>
        <v>0</v>
      </c>
      <c r="D101" s="315" t="str">
        <f>IF('Simulation input'!$C$56="n",'Student input data'!D101/'Simulation input'!$C$17, "n/a")</f>
        <v>n/a</v>
      </c>
      <c r="E101" s="315" t="str">
        <f>IF('Simulation input'!$C$56="n",'Student input data'!E101/'Simulation input'!$C$17, "n/a")</f>
        <v>n/a</v>
      </c>
      <c r="F101" s="315" t="str">
        <f>IF('Simulation input'!$C$56="n",'Student input data'!F101/'Simulation input'!$C$17, "n/a")</f>
        <v>n/a</v>
      </c>
      <c r="G101" s="315" t="str">
        <f>IF('Simulation input'!$C$56="n",'Student input data'!G101/'Simulation input'!$C$17, "n/a")</f>
        <v>n/a</v>
      </c>
      <c r="H101" s="315" t="str">
        <f>IF('Simulation input'!$C$56="n",'Student input data'!H101/'Simulation input'!$C$17, "n/a")</f>
        <v>n/a</v>
      </c>
      <c r="I101" s="315" t="str">
        <f>IF('Simulation input'!$C$56="n",'Student input data'!I101/'Simulation input'!$C$17, "n/a")</f>
        <v>n/a</v>
      </c>
      <c r="J101" s="315" t="str">
        <f>IF('Simulation input'!$C$56="n",'Student input data'!J101/'Simulation input'!$C$17, "n/a")</f>
        <v>n/a</v>
      </c>
      <c r="K101" s="315" t="str">
        <f>IF('Simulation input'!$C$56="n",'Student input data'!K101/'Simulation input'!$C$17, "n/a")</f>
        <v>n/a</v>
      </c>
      <c r="L101" s="315" t="str">
        <f>IF('Simulation input'!$C$56="n",'Student input data'!L101/'Simulation input'!$C$17, "n/a")</f>
        <v>n/a</v>
      </c>
      <c r="M101" s="315" t="str">
        <f>IF('Simulation input'!$C$56="n",'Student input data'!M101/'Simulation input'!$C$17, "n/a")</f>
        <v>n/a</v>
      </c>
      <c r="N101" s="315" t="str">
        <f>IF('Simulation input'!$C$56="n",'Student input data'!N101/'Simulation input'!$C$17, "n/a")</f>
        <v>n/a</v>
      </c>
      <c r="O101" s="315" t="str">
        <f>IF('Simulation input'!$C$56="n",'Student input data'!O101/'Simulation input'!$C$17, "n/a")</f>
        <v>n/a</v>
      </c>
      <c r="P101" s="315" t="str">
        <f>IF('Simulation input'!$C$56="n",'Student input data'!P101/'Simulation input'!$C$17, "n/a")</f>
        <v>n/a</v>
      </c>
      <c r="Q101" s="315" t="str">
        <f>IF('Simulation input'!$C$56="n",'Student input data'!Q101/'Simulation input'!$C$17, "n/a")</f>
        <v>n/a</v>
      </c>
      <c r="R101" s="314" t="str">
        <f>IF('Simulation input'!$C$56="y","n/a",(SUM(D101:J101)*'Simulation input'!$C$65)+(SUM(K101:M101)*'Simulation input'!$C$66)+(SUM(N101:Q101)*'Simulation input'!$C$67))</f>
        <v>n/a</v>
      </c>
      <c r="S101" s="314">
        <f>IF('Simulation input'!$C$56="y",C101,C101+R101)</f>
        <v>0</v>
      </c>
      <c r="T101" s="318"/>
      <c r="U101" s="316" t="str">
        <f>IF('Simulation input'!$C$56="y","n/a",IF('Student input data'!C101=0,0,IF('Student input data'!C101&lt;'Simulation input'!$C$89,'Simulation input'!$C$82/'Simulation input'!$C$89*'Student input data'!C101,IF('Student input data'!C101&lt;'Simulation input'!$C$75,'Simulation input'!$C$82,'Student input data'!C101/'Simulation input'!$C$75))))</f>
        <v>n/a</v>
      </c>
      <c r="V101" s="315" t="str">
        <f>IF('Simulation input'!$D$56="y","n/a",IF('Student input data'!C101=0,0,IF(AND('Student input data'!C101&lt;='Simulation input'!$C$110,'Student input data'!V101/'Simulation input'!$C$96&lt;='Simulation input'!$C$103/'Simulation input'!$C$110*'Student input data'!C101),'Simulation input'!$C$103/'Simulation input'!$C$110*'Student input data'!C101,        IF(AND('Student input data'!C101&lt;='Simulation input'!$C$110,'Student input data'!V101/'Simulation input'!$C$96&gt;='Simulation input'!$C$103/'Simulation input'!$C$110*'Student input data'!C101),'Student input data'!V101/'Simulation input'!$C$96,                IF(AND('Student input data'!C101/'Simulation input'!$C$13&gt;'Simulation input'!$C$103,'Student input data'!C101/'Simulation input'!$C$13&gt;'Student input data'!V101/'Simulation input'!$C$96),'Student input data'!C101/'Simulation input'!$C$13, IF('Student input data'!V101/'Simulation input'!$C$96&gt;='Simulation input'!$C$103,'Student input data'!V101/'Simulation input'!$C$96,'Simulation input'!$C$103))))))</f>
        <v>n/a</v>
      </c>
      <c r="W101" s="315" t="str">
        <f>IF('Simulation input'!$C$56="y","n/a",'Student input data'!R101/'Simulation input'!C$116)</f>
        <v>n/a</v>
      </c>
      <c r="X101" s="315" t="str">
        <f>IF('Simulation input'!$C$56="y","n/a",IF('Simulation input'!$C$124="y",'Student input data'!V101*0.5/'Simulation input'!$C$131,0))</f>
        <v>n/a</v>
      </c>
      <c r="Y101" s="315" t="str">
        <f>IF('Simulation input'!$C$56="y","n/a",IF('Simulation input'!$C$151="y",('Student input data'!V101*0.5/'Simulation input'!C$158),0))</f>
        <v>n/a</v>
      </c>
      <c r="Z101" s="315" t="str">
        <f>IF('Simulation input'!$C$56="y","n/a",'Student input data'!C101/'Simulation input'!C$192)</f>
        <v>n/a</v>
      </c>
      <c r="AA101" s="315" t="str">
        <f>IF('Simulation input'!$C$56="y","n/a",IF(C101=0,0,'Simulation input'!C$207))</f>
        <v>n/a</v>
      </c>
      <c r="AB101" s="315" t="str">
        <f>IF('Simulation input'!$C$56="y","n/a",IF(C101=0,0,'Student input data'!C101/'Simulation input'!$C$228))</f>
        <v>n/a</v>
      </c>
      <c r="AC101" s="315" t="str">
        <f>IF('Simulation input'!$C$56="y","n/a",IF('Student input data'!C101=0,0,('Student input data'!C101/'Simulation input'!C$243)))</f>
        <v>n/a</v>
      </c>
      <c r="AD101" s="315" t="str">
        <f>IF('Simulation input'!$C$56="y","n/a",IF('Student input data'!C101=0,0,'Student input data'!V101/'Simulation input'!C$235))</f>
        <v>n/a</v>
      </c>
      <c r="AE101" s="315" t="str">
        <f>IF('Simulation input'!$C$56="y","n/a",SUM(U101:AD101))</f>
        <v>n/a</v>
      </c>
      <c r="AF101" s="315">
        <f>IF('Simulation input'!$C$56="y",C101,S101+AE101)</f>
        <v>0</v>
      </c>
      <c r="AG101" s="317"/>
      <c r="AH101" s="315" t="str">
        <f>IF('Simulation input'!$C$56="y","n/a",'Student input data'!C101/'Simulation input'!C$200)</f>
        <v>n/a</v>
      </c>
      <c r="AI101" s="315" t="str">
        <f>IF('Simulation input'!$C$56="y","n/a",IF('Simulation input'!C$35=0,0,'Student input data'!D101/'Simulation input'!C$35)+IF('Simulation input'!C$36=0,0,'Student input data'!E101/'Simulation input'!C$36)+IF('Simulation input'!C$37=0,0,'Student input data'!F101/'Simulation input'!C$37)+IF('Simulation input'!C$38=0,0,'Student input data'!G101/'Simulation input'!C$38)+IF('Simulation input'!C$39=0,0,'Student input data'!H101/'Simulation input'!C$39)+IF('Simulation input'!C$40=0,0,'Student input data'!I101/'Simulation input'!C$40)+IF('Simulation input'!C$41=0,0,'Student input data'!J101/'Simulation input'!C$41)+IF('Simulation input'!C$42=0,0,'Student input data'!K101/'Simulation input'!C$42)+IF('Simulation input'!C$43=0,0,'Student input data'!L101/'Simulation input'!C$43)+IF('Simulation input'!C$44=0,0,'Student input data'!M101/'Simulation input'!C$44)+IF('Simulation input'!C$45=0,0,'Student input data'!N101/'Simulation input'!C$45)+IF('Simulation input'!C$46=0,0,'Student input data'!O101/'Simulation input'!C$46)+IF('Simulation input'!C$47=0,0,'Student input data'!P101/'Simulation input'!C$47)+IF('Simulation input'!C$48=0,0,'Student input data'!Q101/'Simulation input'!C$47))</f>
        <v>n/a</v>
      </c>
      <c r="AJ101" s="315" t="str">
        <f>IF('Simulation input'!$C$56="y","n/a",('Student input data'!C101/600)*'Simulation input'!C$250)</f>
        <v>n/a</v>
      </c>
      <c r="AK101" s="315" t="str">
        <f>IF('Simulation input'!$C$56="y","n/a",'Simulation input'!$C$215/'Simulation input'!$C$13*'Student input data'!C101)</f>
        <v>n/a</v>
      </c>
      <c r="AL101" s="315">
        <f>IF('Student input data'!C101=0,0,IF('Student input data'!C101&lt;'Simulation input'!$C$13,0,('Student input data'!C101-'Simulation input'!$C$13)/'Simulation input'!$C$13)*'Simulation input'!C$222)</f>
        <v>0</v>
      </c>
      <c r="AM101" s="315"/>
      <c r="AN101" s="315" t="str">
        <f>IF('Simulation input'!$C$56="y","n/a",'Simulation input'!$D$255/'Simulation input'!$C$12*'Student input data'!C101)</f>
        <v>n/a</v>
      </c>
      <c r="AO101" s="315">
        <f>IF('Simulation input'!$C$56="y",IF(C101=0,0,'Simulation input'!C$257))</f>
        <v>0</v>
      </c>
      <c r="AP101" s="315" t="str">
        <f>IF('Simulation input'!$C$56="y","n/a",('Student input data'!C101/600)*'Simulation input'!C$271)</f>
        <v>n/a</v>
      </c>
      <c r="AQ101" s="111"/>
      <c r="AR101" s="132">
        <f>'Simulation input'!E$279*'Student input data'!C101</f>
        <v>0</v>
      </c>
      <c r="AS101" s="132">
        <f>'Simulation input'!E$280*'Student input data'!C101</f>
        <v>0</v>
      </c>
      <c r="AT101" s="132">
        <f>'Simulation input'!E$281*'Student input data'!C101</f>
        <v>0</v>
      </c>
      <c r="AU101" s="132">
        <f>'Simulation input'!E$282*'Student input data'!C101</f>
        <v>0</v>
      </c>
      <c r="AV101" s="132">
        <f>'Simulation input'!E$283*'Student input data'!C101</f>
        <v>0</v>
      </c>
      <c r="AW101" s="132">
        <f t="shared" si="29"/>
        <v>0</v>
      </c>
      <c r="AX101" s="132">
        <f>IF('Student input data'!C101=0,0,AW101/'Student input data'!C101)</f>
        <v>0</v>
      </c>
    </row>
    <row r="102" spans="1:50" x14ac:dyDescent="0.2">
      <c r="A102" s="72" t="str">
        <f>'Student input data'!A102</f>
        <v/>
      </c>
      <c r="B102" s="338" t="str">
        <f>IF('Student input data'!B102="","-",'Student input data'!B102)</f>
        <v>-</v>
      </c>
      <c r="C102" s="328">
        <f>IF('Simulation input'!$C$56="n",SUM(D102:Q102),('Student input data'!C102/'Simulation input'!$C$61))</f>
        <v>0</v>
      </c>
      <c r="D102" s="315" t="str">
        <f>IF('Simulation input'!$C$56="n",'Student input data'!D102/'Simulation input'!$C$17, "n/a")</f>
        <v>n/a</v>
      </c>
      <c r="E102" s="315" t="str">
        <f>IF('Simulation input'!$C$56="n",'Student input data'!E102/'Simulation input'!$C$17, "n/a")</f>
        <v>n/a</v>
      </c>
      <c r="F102" s="315" t="str">
        <f>IF('Simulation input'!$C$56="n",'Student input data'!F102/'Simulation input'!$C$17, "n/a")</f>
        <v>n/a</v>
      </c>
      <c r="G102" s="315" t="str">
        <f>IF('Simulation input'!$C$56="n",'Student input data'!G102/'Simulation input'!$C$17, "n/a")</f>
        <v>n/a</v>
      </c>
      <c r="H102" s="315" t="str">
        <f>IF('Simulation input'!$C$56="n",'Student input data'!H102/'Simulation input'!$C$17, "n/a")</f>
        <v>n/a</v>
      </c>
      <c r="I102" s="315" t="str">
        <f>IF('Simulation input'!$C$56="n",'Student input data'!I102/'Simulation input'!$C$17, "n/a")</f>
        <v>n/a</v>
      </c>
      <c r="J102" s="315" t="str">
        <f>IF('Simulation input'!$C$56="n",'Student input data'!J102/'Simulation input'!$C$17, "n/a")</f>
        <v>n/a</v>
      </c>
      <c r="K102" s="315" t="str">
        <f>IF('Simulation input'!$C$56="n",'Student input data'!K102/'Simulation input'!$C$17, "n/a")</f>
        <v>n/a</v>
      </c>
      <c r="L102" s="315" t="str">
        <f>IF('Simulation input'!$C$56="n",'Student input data'!L102/'Simulation input'!$C$17, "n/a")</f>
        <v>n/a</v>
      </c>
      <c r="M102" s="315" t="str">
        <f>IF('Simulation input'!$C$56="n",'Student input data'!M102/'Simulation input'!$C$17, "n/a")</f>
        <v>n/a</v>
      </c>
      <c r="N102" s="315" t="str">
        <f>IF('Simulation input'!$C$56="n",'Student input data'!N102/'Simulation input'!$C$17, "n/a")</f>
        <v>n/a</v>
      </c>
      <c r="O102" s="315" t="str">
        <f>IF('Simulation input'!$C$56="n",'Student input data'!O102/'Simulation input'!$C$17, "n/a")</f>
        <v>n/a</v>
      </c>
      <c r="P102" s="315" t="str">
        <f>IF('Simulation input'!$C$56="n",'Student input data'!P102/'Simulation input'!$C$17, "n/a")</f>
        <v>n/a</v>
      </c>
      <c r="Q102" s="315" t="str">
        <f>IF('Simulation input'!$C$56="n",'Student input data'!Q102/'Simulation input'!$C$17, "n/a")</f>
        <v>n/a</v>
      </c>
      <c r="R102" s="314" t="str">
        <f>IF('Simulation input'!$C$56="y","n/a",(SUM(D102:J102)*'Simulation input'!$C$65)+(SUM(K102:M102)*'Simulation input'!$C$66)+(SUM(N102:Q102)*'Simulation input'!$C$67))</f>
        <v>n/a</v>
      </c>
      <c r="S102" s="314">
        <f>IF('Simulation input'!$C$56="y",C102,C102+R102)</f>
        <v>0</v>
      </c>
      <c r="T102" s="318"/>
      <c r="U102" s="316" t="str">
        <f>IF('Simulation input'!$C$56="y","n/a",IF('Student input data'!C102=0,0,IF('Student input data'!C102&lt;'Simulation input'!$C$89,'Simulation input'!$C$82/'Simulation input'!$C$89*'Student input data'!C102,IF('Student input data'!C102&lt;'Simulation input'!$C$75,'Simulation input'!$C$82,'Student input data'!C102/'Simulation input'!$C$75))))</f>
        <v>n/a</v>
      </c>
      <c r="V102" s="315" t="str">
        <f>IF('Simulation input'!$D$56="y","n/a",IF('Student input data'!C102=0,0,IF(AND('Student input data'!C102&lt;='Simulation input'!$C$110,'Student input data'!V102/'Simulation input'!$C$96&lt;='Simulation input'!$C$103/'Simulation input'!$C$110*'Student input data'!C102),'Simulation input'!$C$103/'Simulation input'!$C$110*'Student input data'!C102,        IF(AND('Student input data'!C102&lt;='Simulation input'!$C$110,'Student input data'!V102/'Simulation input'!$C$96&gt;='Simulation input'!$C$103/'Simulation input'!$C$110*'Student input data'!C102),'Student input data'!V102/'Simulation input'!$C$96,                IF(AND('Student input data'!C102/'Simulation input'!$C$13&gt;'Simulation input'!$C$103,'Student input data'!C102/'Simulation input'!$C$13&gt;'Student input data'!V102/'Simulation input'!$C$96),'Student input data'!C102/'Simulation input'!$C$13, IF('Student input data'!V102/'Simulation input'!$C$96&gt;='Simulation input'!$C$103,'Student input data'!V102/'Simulation input'!$C$96,'Simulation input'!$C$103))))))</f>
        <v>n/a</v>
      </c>
      <c r="W102" s="315" t="str">
        <f>IF('Simulation input'!$C$56="y","n/a",'Student input data'!R102/'Simulation input'!C$116)</f>
        <v>n/a</v>
      </c>
      <c r="X102" s="315" t="str">
        <f>IF('Simulation input'!$C$56="y","n/a",IF('Simulation input'!$C$124="y",'Student input data'!V102*0.5/'Simulation input'!$C$131,0))</f>
        <v>n/a</v>
      </c>
      <c r="Y102" s="315" t="str">
        <f>IF('Simulation input'!$C$56="y","n/a",IF('Simulation input'!$C$151="y",('Student input data'!V102*0.5/'Simulation input'!C$158),0))</f>
        <v>n/a</v>
      </c>
      <c r="Z102" s="315" t="str">
        <f>IF('Simulation input'!$C$56="y","n/a",'Student input data'!C102/'Simulation input'!C$192)</f>
        <v>n/a</v>
      </c>
      <c r="AA102" s="315" t="str">
        <f>IF('Simulation input'!$C$56="y","n/a",IF(C102=0,0,'Simulation input'!C$207))</f>
        <v>n/a</v>
      </c>
      <c r="AB102" s="315" t="str">
        <f>IF('Simulation input'!$C$56="y","n/a",IF(C102=0,0,'Student input data'!C102/'Simulation input'!$C$228))</f>
        <v>n/a</v>
      </c>
      <c r="AC102" s="315" t="str">
        <f>IF('Simulation input'!$C$56="y","n/a",IF('Student input data'!C102=0,0,('Student input data'!C102/'Simulation input'!C$243)))</f>
        <v>n/a</v>
      </c>
      <c r="AD102" s="315" t="str">
        <f>IF('Simulation input'!$C$56="y","n/a",IF('Student input data'!C102=0,0,'Student input data'!V102/'Simulation input'!C$235))</f>
        <v>n/a</v>
      </c>
      <c r="AE102" s="315" t="str">
        <f>IF('Simulation input'!$C$56="y","n/a",SUM(U102:AD102))</f>
        <v>n/a</v>
      </c>
      <c r="AF102" s="315">
        <f>IF('Simulation input'!$C$56="y",C102,S102+AE102)</f>
        <v>0</v>
      </c>
      <c r="AG102" s="317"/>
      <c r="AH102" s="315" t="str">
        <f>IF('Simulation input'!$C$56="y","n/a",'Student input data'!C102/'Simulation input'!C$200)</f>
        <v>n/a</v>
      </c>
      <c r="AI102" s="315" t="str">
        <f>IF('Simulation input'!$C$56="y","n/a",IF('Simulation input'!C$35=0,0,'Student input data'!D102/'Simulation input'!C$35)+IF('Simulation input'!C$36=0,0,'Student input data'!E102/'Simulation input'!C$36)+IF('Simulation input'!C$37=0,0,'Student input data'!F102/'Simulation input'!C$37)+IF('Simulation input'!C$38=0,0,'Student input data'!G102/'Simulation input'!C$38)+IF('Simulation input'!C$39=0,0,'Student input data'!H102/'Simulation input'!C$39)+IF('Simulation input'!C$40=0,0,'Student input data'!I102/'Simulation input'!C$40)+IF('Simulation input'!C$41=0,0,'Student input data'!J102/'Simulation input'!C$41)+IF('Simulation input'!C$42=0,0,'Student input data'!K102/'Simulation input'!C$42)+IF('Simulation input'!C$43=0,0,'Student input data'!L102/'Simulation input'!C$43)+IF('Simulation input'!C$44=0,0,'Student input data'!M102/'Simulation input'!C$44)+IF('Simulation input'!C$45=0,0,'Student input data'!N102/'Simulation input'!C$45)+IF('Simulation input'!C$46=0,0,'Student input data'!O102/'Simulation input'!C$46)+IF('Simulation input'!C$47=0,0,'Student input data'!P102/'Simulation input'!C$47)+IF('Simulation input'!C$48=0,0,'Student input data'!Q102/'Simulation input'!C$47))</f>
        <v>n/a</v>
      </c>
      <c r="AJ102" s="315" t="str">
        <f>IF('Simulation input'!$C$56="y","n/a",('Student input data'!C102/600)*'Simulation input'!C$250)</f>
        <v>n/a</v>
      </c>
      <c r="AK102" s="315" t="str">
        <f>IF('Simulation input'!$C$56="y","n/a",'Simulation input'!$C$215/'Simulation input'!$C$13*'Student input data'!C102)</f>
        <v>n/a</v>
      </c>
      <c r="AL102" s="315">
        <f>IF('Student input data'!C102=0,0,IF('Student input data'!C102&lt;'Simulation input'!$C$13,0,('Student input data'!C102-'Simulation input'!$C$13)/'Simulation input'!$C$13)*'Simulation input'!C$222)</f>
        <v>0</v>
      </c>
      <c r="AM102" s="315"/>
      <c r="AN102" s="315" t="str">
        <f>IF('Simulation input'!$C$56="y","n/a",'Simulation input'!$D$255/'Simulation input'!$C$12*'Student input data'!C102)</f>
        <v>n/a</v>
      </c>
      <c r="AO102" s="315">
        <f>IF('Simulation input'!$C$56="y",IF(C102=0,0,'Simulation input'!C$257))</f>
        <v>0</v>
      </c>
      <c r="AP102" s="315" t="str">
        <f>IF('Simulation input'!$C$56="y","n/a",('Student input data'!C102/600)*'Simulation input'!C$271)</f>
        <v>n/a</v>
      </c>
      <c r="AQ102" s="111"/>
      <c r="AR102" s="132">
        <f>'Simulation input'!E$279*'Student input data'!C102</f>
        <v>0</v>
      </c>
      <c r="AS102" s="132">
        <f>'Simulation input'!E$280*'Student input data'!C102</f>
        <v>0</v>
      </c>
      <c r="AT102" s="132">
        <f>'Simulation input'!E$281*'Student input data'!C102</f>
        <v>0</v>
      </c>
      <c r="AU102" s="132">
        <f>'Simulation input'!E$282*'Student input data'!C102</f>
        <v>0</v>
      </c>
      <c r="AV102" s="132">
        <f>'Simulation input'!E$283*'Student input data'!C102</f>
        <v>0</v>
      </c>
      <c r="AW102" s="132">
        <f t="shared" si="29"/>
        <v>0</v>
      </c>
      <c r="AX102" s="132">
        <f>IF('Student input data'!C102=0,0,AW102/'Student input data'!C102)</f>
        <v>0</v>
      </c>
    </row>
    <row r="103" spans="1:50" x14ac:dyDescent="0.2">
      <c r="A103" s="72" t="str">
        <f>'Student input data'!A103</f>
        <v/>
      </c>
      <c r="B103" s="338" t="str">
        <f>IF('Student input data'!B103="","-",'Student input data'!B103)</f>
        <v>-</v>
      </c>
      <c r="C103" s="328">
        <f>IF('Simulation input'!$C$56="n",SUM(D103:Q103),('Student input data'!C103/'Simulation input'!$C$61))</f>
        <v>0</v>
      </c>
      <c r="D103" s="315" t="str">
        <f>IF('Simulation input'!$C$56="n",'Student input data'!D103/'Simulation input'!$C$17, "n/a")</f>
        <v>n/a</v>
      </c>
      <c r="E103" s="315" t="str">
        <f>IF('Simulation input'!$C$56="n",'Student input data'!E103/'Simulation input'!$C$17, "n/a")</f>
        <v>n/a</v>
      </c>
      <c r="F103" s="315" t="str">
        <f>IF('Simulation input'!$C$56="n",'Student input data'!F103/'Simulation input'!$C$17, "n/a")</f>
        <v>n/a</v>
      </c>
      <c r="G103" s="315" t="str">
        <f>IF('Simulation input'!$C$56="n",'Student input data'!G103/'Simulation input'!$C$17, "n/a")</f>
        <v>n/a</v>
      </c>
      <c r="H103" s="315" t="str">
        <f>IF('Simulation input'!$C$56="n",'Student input data'!H103/'Simulation input'!$C$17, "n/a")</f>
        <v>n/a</v>
      </c>
      <c r="I103" s="315" t="str">
        <f>IF('Simulation input'!$C$56="n",'Student input data'!I103/'Simulation input'!$C$17, "n/a")</f>
        <v>n/a</v>
      </c>
      <c r="J103" s="315" t="str">
        <f>IF('Simulation input'!$C$56="n",'Student input data'!J103/'Simulation input'!$C$17, "n/a")</f>
        <v>n/a</v>
      </c>
      <c r="K103" s="315" t="str">
        <f>IF('Simulation input'!$C$56="n",'Student input data'!K103/'Simulation input'!$C$17, "n/a")</f>
        <v>n/a</v>
      </c>
      <c r="L103" s="315" t="str">
        <f>IF('Simulation input'!$C$56="n",'Student input data'!L103/'Simulation input'!$C$17, "n/a")</f>
        <v>n/a</v>
      </c>
      <c r="M103" s="315" t="str">
        <f>IF('Simulation input'!$C$56="n",'Student input data'!M103/'Simulation input'!$C$17, "n/a")</f>
        <v>n/a</v>
      </c>
      <c r="N103" s="315" t="str">
        <f>IF('Simulation input'!$C$56="n",'Student input data'!N103/'Simulation input'!$C$17, "n/a")</f>
        <v>n/a</v>
      </c>
      <c r="O103" s="315" t="str">
        <f>IF('Simulation input'!$C$56="n",'Student input data'!O103/'Simulation input'!$C$17, "n/a")</f>
        <v>n/a</v>
      </c>
      <c r="P103" s="315" t="str">
        <f>IF('Simulation input'!$C$56="n",'Student input data'!P103/'Simulation input'!$C$17, "n/a")</f>
        <v>n/a</v>
      </c>
      <c r="Q103" s="315" t="str">
        <f>IF('Simulation input'!$C$56="n",'Student input data'!Q103/'Simulation input'!$C$17, "n/a")</f>
        <v>n/a</v>
      </c>
      <c r="R103" s="314" t="str">
        <f>IF('Simulation input'!$C$56="y","n/a",(SUM(D103:J103)*'Simulation input'!$C$65)+(SUM(K103:M103)*'Simulation input'!$C$66)+(SUM(N103:Q103)*'Simulation input'!$C$67))</f>
        <v>n/a</v>
      </c>
      <c r="S103" s="314">
        <f>IF('Simulation input'!$C$56="y",C103,C103+R103)</f>
        <v>0</v>
      </c>
      <c r="T103" s="318"/>
      <c r="U103" s="316" t="str">
        <f>IF('Simulation input'!$C$56="y","n/a",IF('Student input data'!C103=0,0,IF('Student input data'!C103&lt;'Simulation input'!$C$89,'Simulation input'!$C$82/'Simulation input'!$C$89*'Student input data'!C103,IF('Student input data'!C103&lt;'Simulation input'!$C$75,'Simulation input'!$C$82,'Student input data'!C103/'Simulation input'!$C$75))))</f>
        <v>n/a</v>
      </c>
      <c r="V103" s="315" t="str">
        <f>IF('Simulation input'!$D$56="y","n/a",IF('Student input data'!C103=0,0,IF(AND('Student input data'!C103&lt;='Simulation input'!$C$110,'Student input data'!V103/'Simulation input'!$C$96&lt;='Simulation input'!$C$103/'Simulation input'!$C$110*'Student input data'!C103),'Simulation input'!$C$103/'Simulation input'!$C$110*'Student input data'!C103,        IF(AND('Student input data'!C103&lt;='Simulation input'!$C$110,'Student input data'!V103/'Simulation input'!$C$96&gt;='Simulation input'!$C$103/'Simulation input'!$C$110*'Student input data'!C103),'Student input data'!V103/'Simulation input'!$C$96,                IF(AND('Student input data'!C103/'Simulation input'!$C$13&gt;'Simulation input'!$C$103,'Student input data'!C103/'Simulation input'!$C$13&gt;'Student input data'!V103/'Simulation input'!$C$96),'Student input data'!C103/'Simulation input'!$C$13, IF('Student input data'!V103/'Simulation input'!$C$96&gt;='Simulation input'!$C$103,'Student input data'!V103/'Simulation input'!$C$96,'Simulation input'!$C$103))))))</f>
        <v>n/a</v>
      </c>
      <c r="W103" s="315" t="str">
        <f>IF('Simulation input'!$C$56="y","n/a",'Student input data'!R103/'Simulation input'!C$116)</f>
        <v>n/a</v>
      </c>
      <c r="X103" s="315" t="str">
        <f>IF('Simulation input'!$C$56="y","n/a",IF('Simulation input'!$C$124="y",'Student input data'!V103*0.5/'Simulation input'!$C$131,0))</f>
        <v>n/a</v>
      </c>
      <c r="Y103" s="315" t="str">
        <f>IF('Simulation input'!$C$56="y","n/a",IF('Simulation input'!$C$151="y",('Student input data'!V103*0.5/'Simulation input'!C$158),0))</f>
        <v>n/a</v>
      </c>
      <c r="Z103" s="315" t="str">
        <f>IF('Simulation input'!$C$56="y","n/a",'Student input data'!C103/'Simulation input'!C$192)</f>
        <v>n/a</v>
      </c>
      <c r="AA103" s="315" t="str">
        <f>IF('Simulation input'!$C$56="y","n/a",IF(C103=0,0,'Simulation input'!C$207))</f>
        <v>n/a</v>
      </c>
      <c r="AB103" s="315" t="str">
        <f>IF('Simulation input'!$C$56="y","n/a",IF(C103=0,0,'Student input data'!C103/'Simulation input'!$C$228))</f>
        <v>n/a</v>
      </c>
      <c r="AC103" s="315" t="str">
        <f>IF('Simulation input'!$C$56="y","n/a",IF('Student input data'!C103=0,0,('Student input data'!C103/'Simulation input'!C$243)))</f>
        <v>n/a</v>
      </c>
      <c r="AD103" s="315" t="str">
        <f>IF('Simulation input'!$C$56="y","n/a",IF('Student input data'!C103=0,0,'Student input data'!V103/'Simulation input'!C$235))</f>
        <v>n/a</v>
      </c>
      <c r="AE103" s="315" t="str">
        <f>IF('Simulation input'!$C$56="y","n/a",SUM(U103:AD103))</f>
        <v>n/a</v>
      </c>
      <c r="AF103" s="315">
        <f>IF('Simulation input'!$C$56="y",C103,S103+AE103)</f>
        <v>0</v>
      </c>
      <c r="AG103" s="317"/>
      <c r="AH103" s="315" t="str">
        <f>IF('Simulation input'!$C$56="y","n/a",'Student input data'!C103/'Simulation input'!C$200)</f>
        <v>n/a</v>
      </c>
      <c r="AI103" s="315" t="str">
        <f>IF('Simulation input'!$C$56="y","n/a",IF('Simulation input'!C$35=0,0,'Student input data'!D103/'Simulation input'!C$35)+IF('Simulation input'!C$36=0,0,'Student input data'!E103/'Simulation input'!C$36)+IF('Simulation input'!C$37=0,0,'Student input data'!F103/'Simulation input'!C$37)+IF('Simulation input'!C$38=0,0,'Student input data'!G103/'Simulation input'!C$38)+IF('Simulation input'!C$39=0,0,'Student input data'!H103/'Simulation input'!C$39)+IF('Simulation input'!C$40=0,0,'Student input data'!I103/'Simulation input'!C$40)+IF('Simulation input'!C$41=0,0,'Student input data'!J103/'Simulation input'!C$41)+IF('Simulation input'!C$42=0,0,'Student input data'!K103/'Simulation input'!C$42)+IF('Simulation input'!C$43=0,0,'Student input data'!L103/'Simulation input'!C$43)+IF('Simulation input'!C$44=0,0,'Student input data'!M103/'Simulation input'!C$44)+IF('Simulation input'!C$45=0,0,'Student input data'!N103/'Simulation input'!C$45)+IF('Simulation input'!C$46=0,0,'Student input data'!O103/'Simulation input'!C$46)+IF('Simulation input'!C$47=0,0,'Student input data'!P103/'Simulation input'!C$47)+IF('Simulation input'!C$48=0,0,'Student input data'!Q103/'Simulation input'!C$47))</f>
        <v>n/a</v>
      </c>
      <c r="AJ103" s="315" t="str">
        <f>IF('Simulation input'!$C$56="y","n/a",('Student input data'!C103/600)*'Simulation input'!C$250)</f>
        <v>n/a</v>
      </c>
      <c r="AK103" s="315" t="str">
        <f>IF('Simulation input'!$C$56="y","n/a",'Simulation input'!$C$215/'Simulation input'!$C$13*'Student input data'!C103)</f>
        <v>n/a</v>
      </c>
      <c r="AL103" s="315">
        <f>IF('Student input data'!C103=0,0,IF('Student input data'!C103&lt;'Simulation input'!$C$13,0,('Student input data'!C103-'Simulation input'!$C$13)/'Simulation input'!$C$13)*'Simulation input'!C$222)</f>
        <v>0</v>
      </c>
      <c r="AM103" s="315"/>
      <c r="AN103" s="315" t="str">
        <f>IF('Simulation input'!$C$56="y","n/a",'Simulation input'!$D$255/'Simulation input'!$C$12*'Student input data'!C103)</f>
        <v>n/a</v>
      </c>
      <c r="AO103" s="315">
        <f>IF('Simulation input'!$C$56="y",IF(C103=0,0,'Simulation input'!C$257))</f>
        <v>0</v>
      </c>
      <c r="AP103" s="315" t="str">
        <f>IF('Simulation input'!$C$56="y","n/a",('Student input data'!C103/600)*'Simulation input'!C$271)</f>
        <v>n/a</v>
      </c>
      <c r="AQ103" s="111"/>
      <c r="AR103" s="132">
        <f>'Simulation input'!E$279*'Student input data'!C103</f>
        <v>0</v>
      </c>
      <c r="AS103" s="132">
        <f>'Simulation input'!E$280*'Student input data'!C103</f>
        <v>0</v>
      </c>
      <c r="AT103" s="132">
        <f>'Simulation input'!E$281*'Student input data'!C103</f>
        <v>0</v>
      </c>
      <c r="AU103" s="132">
        <f>'Simulation input'!E$282*'Student input data'!C103</f>
        <v>0</v>
      </c>
      <c r="AV103" s="132">
        <f>'Simulation input'!E$283*'Student input data'!C103</f>
        <v>0</v>
      </c>
      <c r="AW103" s="132">
        <f t="shared" si="29"/>
        <v>0</v>
      </c>
      <c r="AX103" s="132">
        <f>IF('Student input data'!C103=0,0,AW103/'Student input data'!C103)</f>
        <v>0</v>
      </c>
    </row>
    <row r="104" spans="1:50" x14ac:dyDescent="0.2">
      <c r="A104" s="72" t="str">
        <f>'Student input data'!A104</f>
        <v/>
      </c>
      <c r="B104" s="338" t="str">
        <f>IF('Student input data'!B104="","-",'Student input data'!B104)</f>
        <v>-</v>
      </c>
      <c r="C104" s="328">
        <f>IF('Simulation input'!$C$56="n",SUM(D104:Q104),('Student input data'!C104/'Simulation input'!$C$61))</f>
        <v>0</v>
      </c>
      <c r="D104" s="315" t="str">
        <f>IF('Simulation input'!$C$56="n",'Student input data'!D104/'Simulation input'!$C$17, "n/a")</f>
        <v>n/a</v>
      </c>
      <c r="E104" s="315" t="str">
        <f>IF('Simulation input'!$C$56="n",'Student input data'!E104/'Simulation input'!$C$17, "n/a")</f>
        <v>n/a</v>
      </c>
      <c r="F104" s="315" t="str">
        <f>IF('Simulation input'!$C$56="n",'Student input data'!F104/'Simulation input'!$C$17, "n/a")</f>
        <v>n/a</v>
      </c>
      <c r="G104" s="315" t="str">
        <f>IF('Simulation input'!$C$56="n",'Student input data'!G104/'Simulation input'!$C$17, "n/a")</f>
        <v>n/a</v>
      </c>
      <c r="H104" s="315" t="str">
        <f>IF('Simulation input'!$C$56="n",'Student input data'!H104/'Simulation input'!$C$17, "n/a")</f>
        <v>n/a</v>
      </c>
      <c r="I104" s="315" t="str">
        <f>IF('Simulation input'!$C$56="n",'Student input data'!I104/'Simulation input'!$C$17, "n/a")</f>
        <v>n/a</v>
      </c>
      <c r="J104" s="315" t="str">
        <f>IF('Simulation input'!$C$56="n",'Student input data'!J104/'Simulation input'!$C$17, "n/a")</f>
        <v>n/a</v>
      </c>
      <c r="K104" s="315" t="str">
        <f>IF('Simulation input'!$C$56="n",'Student input data'!K104/'Simulation input'!$C$17, "n/a")</f>
        <v>n/a</v>
      </c>
      <c r="L104" s="315" t="str">
        <f>IF('Simulation input'!$C$56="n",'Student input data'!L104/'Simulation input'!$C$17, "n/a")</f>
        <v>n/a</v>
      </c>
      <c r="M104" s="315" t="str">
        <f>IF('Simulation input'!$C$56="n",'Student input data'!M104/'Simulation input'!$C$17, "n/a")</f>
        <v>n/a</v>
      </c>
      <c r="N104" s="315" t="str">
        <f>IF('Simulation input'!$C$56="n",'Student input data'!N104/'Simulation input'!$C$17, "n/a")</f>
        <v>n/a</v>
      </c>
      <c r="O104" s="315" t="str">
        <f>IF('Simulation input'!$C$56="n",'Student input data'!O104/'Simulation input'!$C$17, "n/a")</f>
        <v>n/a</v>
      </c>
      <c r="P104" s="315" t="str">
        <f>IF('Simulation input'!$C$56="n",'Student input data'!P104/'Simulation input'!$C$17, "n/a")</f>
        <v>n/a</v>
      </c>
      <c r="Q104" s="315" t="str">
        <f>IF('Simulation input'!$C$56="n",'Student input data'!Q104/'Simulation input'!$C$17, "n/a")</f>
        <v>n/a</v>
      </c>
      <c r="R104" s="314" t="str">
        <f>IF('Simulation input'!$C$56="y","n/a",(SUM(D104:J104)*'Simulation input'!$C$65)+(SUM(K104:M104)*'Simulation input'!$C$66)+(SUM(N104:Q104)*'Simulation input'!$C$67))</f>
        <v>n/a</v>
      </c>
      <c r="S104" s="314">
        <f>IF('Simulation input'!$C$56="y",C104,C104+R104)</f>
        <v>0</v>
      </c>
      <c r="T104" s="318"/>
      <c r="U104" s="316" t="str">
        <f>IF('Simulation input'!$C$56="y","n/a",IF('Student input data'!C104=0,0,IF('Student input data'!C104&lt;'Simulation input'!$C$89,'Simulation input'!$C$82/'Simulation input'!$C$89*'Student input data'!C104,IF('Student input data'!C104&lt;'Simulation input'!$C$75,'Simulation input'!$C$82,'Student input data'!C104/'Simulation input'!$C$75))))</f>
        <v>n/a</v>
      </c>
      <c r="V104" s="315" t="str">
        <f>IF('Simulation input'!$D$56="y","n/a",IF('Student input data'!C104=0,0,IF(AND('Student input data'!C104&lt;='Simulation input'!$C$110,'Student input data'!V104/'Simulation input'!$C$96&lt;='Simulation input'!$C$103/'Simulation input'!$C$110*'Student input data'!C104),'Simulation input'!$C$103/'Simulation input'!$C$110*'Student input data'!C104,        IF(AND('Student input data'!C104&lt;='Simulation input'!$C$110,'Student input data'!V104/'Simulation input'!$C$96&gt;='Simulation input'!$C$103/'Simulation input'!$C$110*'Student input data'!C104),'Student input data'!V104/'Simulation input'!$C$96,                IF(AND('Student input data'!C104/'Simulation input'!$C$13&gt;'Simulation input'!$C$103,'Student input data'!C104/'Simulation input'!$C$13&gt;'Student input data'!V104/'Simulation input'!$C$96),'Student input data'!C104/'Simulation input'!$C$13, IF('Student input data'!V104/'Simulation input'!$C$96&gt;='Simulation input'!$C$103,'Student input data'!V104/'Simulation input'!$C$96,'Simulation input'!$C$103))))))</f>
        <v>n/a</v>
      </c>
      <c r="W104" s="315" t="str">
        <f>IF('Simulation input'!$C$56="y","n/a",'Student input data'!R104/'Simulation input'!C$116)</f>
        <v>n/a</v>
      </c>
      <c r="X104" s="315" t="str">
        <f>IF('Simulation input'!$C$56="y","n/a",IF('Simulation input'!$C$124="y",'Student input data'!V104*0.5/'Simulation input'!$C$131,0))</f>
        <v>n/a</v>
      </c>
      <c r="Y104" s="315" t="str">
        <f>IF('Simulation input'!$C$56="y","n/a",IF('Simulation input'!$C$151="y",('Student input data'!V104*0.5/'Simulation input'!C$158),0))</f>
        <v>n/a</v>
      </c>
      <c r="Z104" s="315" t="str">
        <f>IF('Simulation input'!$C$56="y","n/a",'Student input data'!C104/'Simulation input'!C$192)</f>
        <v>n/a</v>
      </c>
      <c r="AA104" s="315" t="str">
        <f>IF('Simulation input'!$C$56="y","n/a",IF(C104=0,0,'Simulation input'!C$207))</f>
        <v>n/a</v>
      </c>
      <c r="AB104" s="315" t="str">
        <f>IF('Simulation input'!$C$56="y","n/a",IF(C104=0,0,'Student input data'!C104/'Simulation input'!$C$228))</f>
        <v>n/a</v>
      </c>
      <c r="AC104" s="315" t="str">
        <f>IF('Simulation input'!$C$56="y","n/a",IF('Student input data'!C104=0,0,('Student input data'!C104/'Simulation input'!C$243)))</f>
        <v>n/a</v>
      </c>
      <c r="AD104" s="315" t="str">
        <f>IF('Simulation input'!$C$56="y","n/a",IF('Student input data'!C104=0,0,'Student input data'!V104/'Simulation input'!C$235))</f>
        <v>n/a</v>
      </c>
      <c r="AE104" s="315" t="str">
        <f>IF('Simulation input'!$C$56="y","n/a",SUM(U104:AD104))</f>
        <v>n/a</v>
      </c>
      <c r="AF104" s="315">
        <f>IF('Simulation input'!$C$56="y",C104,S104+AE104)</f>
        <v>0</v>
      </c>
      <c r="AG104" s="317"/>
      <c r="AH104" s="315" t="str">
        <f>IF('Simulation input'!$C$56="y","n/a",'Student input data'!C104/'Simulation input'!C$200)</f>
        <v>n/a</v>
      </c>
      <c r="AI104" s="315" t="str">
        <f>IF('Simulation input'!$C$56="y","n/a",IF('Simulation input'!C$35=0,0,'Student input data'!D104/'Simulation input'!C$35)+IF('Simulation input'!C$36=0,0,'Student input data'!E104/'Simulation input'!C$36)+IF('Simulation input'!C$37=0,0,'Student input data'!F104/'Simulation input'!C$37)+IF('Simulation input'!C$38=0,0,'Student input data'!G104/'Simulation input'!C$38)+IF('Simulation input'!C$39=0,0,'Student input data'!H104/'Simulation input'!C$39)+IF('Simulation input'!C$40=0,0,'Student input data'!I104/'Simulation input'!C$40)+IF('Simulation input'!C$41=0,0,'Student input data'!J104/'Simulation input'!C$41)+IF('Simulation input'!C$42=0,0,'Student input data'!K104/'Simulation input'!C$42)+IF('Simulation input'!C$43=0,0,'Student input data'!L104/'Simulation input'!C$43)+IF('Simulation input'!C$44=0,0,'Student input data'!M104/'Simulation input'!C$44)+IF('Simulation input'!C$45=0,0,'Student input data'!N104/'Simulation input'!C$45)+IF('Simulation input'!C$46=0,0,'Student input data'!O104/'Simulation input'!C$46)+IF('Simulation input'!C$47=0,0,'Student input data'!P104/'Simulation input'!C$47)+IF('Simulation input'!C$48=0,0,'Student input data'!Q104/'Simulation input'!C$47))</f>
        <v>n/a</v>
      </c>
      <c r="AJ104" s="315" t="str">
        <f>IF('Simulation input'!$C$56="y","n/a",('Student input data'!C104/600)*'Simulation input'!C$250)</f>
        <v>n/a</v>
      </c>
      <c r="AK104" s="315" t="str">
        <f>IF('Simulation input'!$C$56="y","n/a",'Simulation input'!$C$215/'Simulation input'!$C$13*'Student input data'!C104)</f>
        <v>n/a</v>
      </c>
      <c r="AL104" s="315">
        <f>IF('Student input data'!C104=0,0,IF('Student input data'!C104&lt;'Simulation input'!$C$13,0,('Student input data'!C104-'Simulation input'!$C$13)/'Simulation input'!$C$13)*'Simulation input'!C$222)</f>
        <v>0</v>
      </c>
      <c r="AM104" s="315"/>
      <c r="AN104" s="315" t="str">
        <f>IF('Simulation input'!$C$56="y","n/a",'Simulation input'!$D$255/'Simulation input'!$C$12*'Student input data'!C104)</f>
        <v>n/a</v>
      </c>
      <c r="AO104" s="315">
        <f>IF('Simulation input'!$C$56="y",IF(C104=0,0,'Simulation input'!C$257))</f>
        <v>0</v>
      </c>
      <c r="AP104" s="315" t="str">
        <f>IF('Simulation input'!$C$56="y","n/a",('Student input data'!C104/600)*'Simulation input'!C$271)</f>
        <v>n/a</v>
      </c>
      <c r="AQ104" s="111"/>
      <c r="AR104" s="132">
        <f>'Simulation input'!E$279*'Student input data'!C104</f>
        <v>0</v>
      </c>
      <c r="AS104" s="132">
        <f>'Simulation input'!E$280*'Student input data'!C104</f>
        <v>0</v>
      </c>
      <c r="AT104" s="132">
        <f>'Simulation input'!E$281*'Student input data'!C104</f>
        <v>0</v>
      </c>
      <c r="AU104" s="132">
        <f>'Simulation input'!E$282*'Student input data'!C104</f>
        <v>0</v>
      </c>
      <c r="AV104" s="132">
        <f>'Simulation input'!E$283*'Student input data'!C104</f>
        <v>0</v>
      </c>
      <c r="AW104" s="132">
        <f t="shared" si="29"/>
        <v>0</v>
      </c>
      <c r="AX104" s="132">
        <f>IF('Student input data'!C104=0,0,AW104/'Student input data'!C104)</f>
        <v>0</v>
      </c>
    </row>
    <row r="105" spans="1:50" x14ac:dyDescent="0.2">
      <c r="B105" s="339" t="s">
        <v>143</v>
      </c>
      <c r="C105" s="319">
        <f>SUM(C97:C104)</f>
        <v>6.4285714285714288</v>
      </c>
      <c r="D105" s="320">
        <f t="shared" ref="D105:AV105" si="30">SUM(D97:D104)</f>
        <v>0</v>
      </c>
      <c r="E105" s="320">
        <f t="shared" si="30"/>
        <v>0</v>
      </c>
      <c r="F105" s="320">
        <f t="shared" si="30"/>
        <v>0</v>
      </c>
      <c r="G105" s="320">
        <f t="shared" si="30"/>
        <v>0</v>
      </c>
      <c r="H105" s="320">
        <f t="shared" si="30"/>
        <v>0</v>
      </c>
      <c r="I105" s="320">
        <f t="shared" si="30"/>
        <v>0</v>
      </c>
      <c r="J105" s="320">
        <f t="shared" si="30"/>
        <v>0</v>
      </c>
      <c r="K105" s="320">
        <f t="shared" si="30"/>
        <v>0</v>
      </c>
      <c r="L105" s="320">
        <f t="shared" si="30"/>
        <v>0</v>
      </c>
      <c r="M105" s="320">
        <f t="shared" si="30"/>
        <v>0</v>
      </c>
      <c r="N105" s="320">
        <f t="shared" si="30"/>
        <v>0</v>
      </c>
      <c r="O105" s="320">
        <f t="shared" si="30"/>
        <v>0</v>
      </c>
      <c r="P105" s="320">
        <f t="shared" si="30"/>
        <v>0</v>
      </c>
      <c r="Q105" s="320">
        <f t="shared" si="30"/>
        <v>0</v>
      </c>
      <c r="R105" s="320">
        <f t="shared" si="30"/>
        <v>0</v>
      </c>
      <c r="S105" s="320">
        <f t="shared" si="30"/>
        <v>6.4285714285714288</v>
      </c>
      <c r="T105" s="321"/>
      <c r="U105" s="322">
        <f t="shared" si="30"/>
        <v>0</v>
      </c>
      <c r="V105" s="320">
        <f t="shared" si="30"/>
        <v>0</v>
      </c>
      <c r="W105" s="320">
        <f t="shared" si="30"/>
        <v>0</v>
      </c>
      <c r="X105" s="320">
        <f t="shared" si="30"/>
        <v>0</v>
      </c>
      <c r="Y105" s="320">
        <f t="shared" si="30"/>
        <v>0</v>
      </c>
      <c r="Z105" s="320">
        <f t="shared" si="30"/>
        <v>0</v>
      </c>
      <c r="AA105" s="320">
        <f t="shared" si="30"/>
        <v>0</v>
      </c>
      <c r="AB105" s="320">
        <f t="shared" si="30"/>
        <v>0</v>
      </c>
      <c r="AC105" s="320">
        <f t="shared" si="30"/>
        <v>0</v>
      </c>
      <c r="AD105" s="320">
        <f t="shared" si="30"/>
        <v>0</v>
      </c>
      <c r="AE105" s="320">
        <f t="shared" si="30"/>
        <v>0</v>
      </c>
      <c r="AF105" s="320">
        <f t="shared" si="30"/>
        <v>6.4285714285714288</v>
      </c>
      <c r="AG105" s="329"/>
      <c r="AH105" s="320">
        <f t="shared" si="30"/>
        <v>0</v>
      </c>
      <c r="AI105" s="320">
        <f t="shared" si="30"/>
        <v>0</v>
      </c>
      <c r="AJ105" s="320">
        <f t="shared" si="30"/>
        <v>0</v>
      </c>
      <c r="AK105" s="320">
        <f t="shared" si="30"/>
        <v>0</v>
      </c>
      <c r="AL105" s="320">
        <f t="shared" si="30"/>
        <v>0</v>
      </c>
      <c r="AM105" s="320"/>
      <c r="AN105" s="320">
        <f t="shared" si="30"/>
        <v>0</v>
      </c>
      <c r="AO105" s="320">
        <f t="shared" si="30"/>
        <v>1</v>
      </c>
      <c r="AP105" s="320">
        <f t="shared" si="30"/>
        <v>0</v>
      </c>
      <c r="AQ105" s="207"/>
      <c r="AR105" s="206">
        <f t="shared" si="30"/>
        <v>5625</v>
      </c>
      <c r="AS105" s="206">
        <f t="shared" si="30"/>
        <v>11250</v>
      </c>
      <c r="AT105" s="206">
        <f t="shared" si="30"/>
        <v>9675</v>
      </c>
      <c r="AU105" s="206">
        <f t="shared" si="30"/>
        <v>13500</v>
      </c>
      <c r="AV105" s="206">
        <f t="shared" si="30"/>
        <v>1800</v>
      </c>
      <c r="AW105" s="209">
        <f t="shared" ref="AW105" si="31">SUM(AR105:AV105)</f>
        <v>41850</v>
      </c>
      <c r="AX105" s="209">
        <f>IF('Student input data'!C105=0,0,AW105/'Student input data'!C105)</f>
        <v>930</v>
      </c>
    </row>
    <row r="106" spans="1:50" x14ac:dyDescent="0.2">
      <c r="B106" s="340"/>
      <c r="C106" s="313"/>
      <c r="D106" s="313"/>
      <c r="E106" s="313"/>
      <c r="F106" s="313"/>
      <c r="G106" s="313"/>
      <c r="H106" s="313"/>
      <c r="I106" s="313"/>
      <c r="J106" s="313"/>
      <c r="K106" s="313"/>
      <c r="L106" s="313"/>
      <c r="M106" s="313"/>
      <c r="N106" s="313"/>
      <c r="O106" s="313"/>
      <c r="P106" s="313"/>
      <c r="Q106" s="313"/>
      <c r="R106" s="313"/>
      <c r="S106" s="313"/>
      <c r="T106" s="318"/>
      <c r="U106" s="314"/>
      <c r="V106" s="313"/>
      <c r="W106" s="313"/>
      <c r="X106" s="313"/>
      <c r="Y106" s="313"/>
      <c r="Z106" s="313"/>
      <c r="AA106" s="313"/>
      <c r="AB106" s="313"/>
      <c r="AC106" s="313"/>
      <c r="AD106" s="313"/>
      <c r="AE106" s="313"/>
      <c r="AF106" s="313"/>
      <c r="AG106" s="324"/>
      <c r="AH106" s="313"/>
      <c r="AI106" s="313"/>
      <c r="AJ106" s="313"/>
      <c r="AK106" s="313"/>
      <c r="AL106" s="313"/>
      <c r="AM106" s="313"/>
      <c r="AN106" s="313"/>
      <c r="AO106" s="313"/>
      <c r="AP106" s="313"/>
      <c r="AQ106" s="111"/>
      <c r="AR106" s="110"/>
      <c r="AS106" s="110"/>
      <c r="AT106" s="110"/>
      <c r="AU106" s="110"/>
      <c r="AV106" s="110"/>
      <c r="AW106" s="110"/>
      <c r="AX106" s="110"/>
    </row>
    <row r="107" spans="1:50" x14ac:dyDescent="0.2">
      <c r="B107" s="340"/>
      <c r="C107" s="313"/>
      <c r="D107" s="313"/>
      <c r="E107" s="313"/>
      <c r="F107" s="313"/>
      <c r="G107" s="313"/>
      <c r="H107" s="313"/>
      <c r="I107" s="313"/>
      <c r="J107" s="313"/>
      <c r="K107" s="313"/>
      <c r="L107" s="313"/>
      <c r="M107" s="313"/>
      <c r="N107" s="313"/>
      <c r="O107" s="313"/>
      <c r="P107" s="313"/>
      <c r="Q107" s="313"/>
      <c r="R107" s="313"/>
      <c r="S107" s="313"/>
      <c r="T107" s="313"/>
      <c r="U107" s="314"/>
      <c r="V107" s="313"/>
      <c r="W107" s="313"/>
      <c r="X107" s="313"/>
      <c r="Y107" s="313"/>
      <c r="Z107" s="313"/>
      <c r="AA107" s="313"/>
      <c r="AB107" s="313"/>
      <c r="AC107" s="313"/>
      <c r="AD107" s="313"/>
      <c r="AE107" s="313"/>
      <c r="AF107" s="313"/>
      <c r="AG107" s="324"/>
      <c r="AH107" s="313"/>
      <c r="AI107" s="313"/>
      <c r="AJ107" s="313"/>
      <c r="AK107" s="313"/>
      <c r="AL107" s="313"/>
      <c r="AM107" s="313"/>
      <c r="AN107" s="313"/>
      <c r="AO107" s="313"/>
      <c r="AP107" s="313"/>
      <c r="AQ107" s="111"/>
      <c r="AR107" s="110"/>
      <c r="AS107" s="110"/>
      <c r="AT107" s="110"/>
      <c r="AU107" s="110"/>
      <c r="AV107" s="110"/>
      <c r="AW107" s="110"/>
      <c r="AX107" s="110"/>
    </row>
    <row r="108" spans="1:50" x14ac:dyDescent="0.2">
      <c r="B108" s="340"/>
      <c r="C108" s="313"/>
      <c r="D108" s="313"/>
      <c r="E108" s="313"/>
      <c r="F108" s="313"/>
      <c r="G108" s="313"/>
      <c r="H108" s="313"/>
      <c r="I108" s="313"/>
      <c r="J108" s="313"/>
      <c r="K108" s="313"/>
      <c r="L108" s="313"/>
      <c r="M108" s="313"/>
      <c r="N108" s="313"/>
      <c r="O108" s="313"/>
      <c r="P108" s="313"/>
      <c r="Q108" s="313"/>
      <c r="R108" s="313"/>
      <c r="S108" s="313"/>
      <c r="T108" s="313"/>
      <c r="U108" s="314"/>
      <c r="V108" s="313"/>
      <c r="W108" s="313"/>
      <c r="X108" s="313"/>
      <c r="Y108" s="313"/>
      <c r="Z108" s="313"/>
      <c r="AA108" s="313"/>
      <c r="AB108" s="313"/>
      <c r="AC108" s="313"/>
      <c r="AD108" s="313"/>
      <c r="AE108" s="313"/>
      <c r="AF108" s="313"/>
      <c r="AG108" s="324"/>
      <c r="AH108" s="313"/>
      <c r="AI108" s="313"/>
      <c r="AJ108" s="313"/>
      <c r="AK108" s="313"/>
      <c r="AL108" s="313"/>
      <c r="AM108" s="313"/>
      <c r="AN108" s="313"/>
      <c r="AO108" s="313"/>
      <c r="AP108" s="313"/>
      <c r="AQ108" s="131"/>
      <c r="AR108" s="132"/>
      <c r="AS108" s="132"/>
      <c r="AT108" s="132"/>
      <c r="AU108" s="132"/>
      <c r="AV108" s="132"/>
      <c r="AW108" s="132"/>
      <c r="AX108" s="132"/>
    </row>
    <row r="109" spans="1:50" ht="17" thickBot="1" x14ac:dyDescent="0.25">
      <c r="B109" s="464" t="s">
        <v>56</v>
      </c>
      <c r="C109" s="331">
        <f t="shared" ref="C109:S109" si="32">C53+C71+C89+C105</f>
        <v>519.74857142857138</v>
      </c>
      <c r="D109" s="331">
        <f t="shared" si="32"/>
        <v>0</v>
      </c>
      <c r="E109" s="331">
        <f t="shared" si="32"/>
        <v>266.39999999999998</v>
      </c>
      <c r="F109" s="331">
        <f t="shared" si="32"/>
        <v>15.266666666666666</v>
      </c>
      <c r="G109" s="331">
        <f t="shared" si="32"/>
        <v>76.86666666666666</v>
      </c>
      <c r="H109" s="331">
        <f t="shared" si="32"/>
        <v>15.266666666666666</v>
      </c>
      <c r="I109" s="331">
        <f t="shared" si="32"/>
        <v>9.16</v>
      </c>
      <c r="J109" s="331">
        <f t="shared" si="32"/>
        <v>9.16</v>
      </c>
      <c r="K109" s="331">
        <f t="shared" si="32"/>
        <v>15.6</v>
      </c>
      <c r="L109" s="331">
        <f t="shared" si="32"/>
        <v>15.6</v>
      </c>
      <c r="M109" s="331">
        <f t="shared" si="32"/>
        <v>15.6</v>
      </c>
      <c r="N109" s="331">
        <f t="shared" si="32"/>
        <v>18.600000000000001</v>
      </c>
      <c r="O109" s="331">
        <f t="shared" si="32"/>
        <v>18.600000000000001</v>
      </c>
      <c r="P109" s="331">
        <f t="shared" si="32"/>
        <v>18.600000000000001</v>
      </c>
      <c r="Q109" s="331">
        <f t="shared" si="32"/>
        <v>18.600000000000001</v>
      </c>
      <c r="R109" s="331">
        <f t="shared" si="32"/>
        <v>112.33599999999998</v>
      </c>
      <c r="S109" s="331">
        <f t="shared" si="32"/>
        <v>632.08457142857139</v>
      </c>
      <c r="T109" s="321"/>
      <c r="U109" s="332">
        <f t="shared" ref="U109:AP109" si="33">U53+U71+U89+U105</f>
        <v>44.724999999999994</v>
      </c>
      <c r="V109" s="331">
        <f t="shared" si="33"/>
        <v>33.927777777777777</v>
      </c>
      <c r="W109" s="331">
        <f t="shared" si="33"/>
        <v>10.4</v>
      </c>
      <c r="X109" s="331">
        <f t="shared" si="33"/>
        <v>6.1458333333333339</v>
      </c>
      <c r="Y109" s="331">
        <f t="shared" si="33"/>
        <v>6.1458333333333339</v>
      </c>
      <c r="Z109" s="331">
        <f t="shared" si="33"/>
        <v>64.503546099290787</v>
      </c>
      <c r="AA109" s="331">
        <f t="shared" si="33"/>
        <v>8</v>
      </c>
      <c r="AB109" s="331">
        <f t="shared" si="33"/>
        <v>12.126666666666667</v>
      </c>
      <c r="AC109" s="331">
        <f t="shared" si="33"/>
        <v>27.373777777777779</v>
      </c>
      <c r="AD109" s="331">
        <f t="shared" si="33"/>
        <v>11.8</v>
      </c>
      <c r="AE109" s="331">
        <f t="shared" si="33"/>
        <v>225.14843498817964</v>
      </c>
      <c r="AF109" s="331">
        <f t="shared" si="33"/>
        <v>857.2330064167511</v>
      </c>
      <c r="AG109" s="333"/>
      <c r="AH109" s="331">
        <f t="shared" si="33"/>
        <v>9.0950000000000002E-6</v>
      </c>
      <c r="AI109" s="331">
        <f t="shared" si="33"/>
        <v>0</v>
      </c>
      <c r="AJ109" s="331">
        <f t="shared" si="33"/>
        <v>41.455555555555563</v>
      </c>
      <c r="AK109" s="331"/>
      <c r="AL109" s="331">
        <f t="shared" si="33"/>
        <v>11.677777777777777</v>
      </c>
      <c r="AM109" s="331"/>
      <c r="AN109" s="331">
        <f t="shared" si="33"/>
        <v>8</v>
      </c>
      <c r="AO109" s="331">
        <f t="shared" si="33"/>
        <v>15.177777777777777</v>
      </c>
      <c r="AP109" s="331">
        <f t="shared" si="33"/>
        <v>41.455555555555563</v>
      </c>
      <c r="AQ109" s="131"/>
      <c r="AR109" s="211">
        <f t="shared" ref="AR109:AX109" si="34">AR53+AR71+AR89+AR105</f>
        <v>1142500</v>
      </c>
      <c r="AS109" s="211">
        <f t="shared" si="34"/>
        <v>2285000</v>
      </c>
      <c r="AT109" s="211">
        <f t="shared" si="34"/>
        <v>1965100</v>
      </c>
      <c r="AU109" s="211">
        <f t="shared" si="34"/>
        <v>2742000</v>
      </c>
      <c r="AV109" s="211">
        <f t="shared" si="34"/>
        <v>365600</v>
      </c>
      <c r="AW109" s="211">
        <f t="shared" si="34"/>
        <v>8500200</v>
      </c>
      <c r="AX109" s="211">
        <f t="shared" si="34"/>
        <v>5580</v>
      </c>
    </row>
    <row r="110" spans="1:50" ht="17" thickTop="1" x14ac:dyDescent="0.2">
      <c r="B110" s="340"/>
      <c r="C110" s="313"/>
      <c r="D110" s="313"/>
      <c r="E110" s="313"/>
      <c r="F110" s="313"/>
      <c r="G110" s="313"/>
      <c r="H110" s="313"/>
      <c r="I110" s="313"/>
      <c r="J110" s="313"/>
      <c r="K110" s="313"/>
      <c r="L110" s="313"/>
      <c r="M110" s="313"/>
      <c r="N110" s="313"/>
      <c r="O110" s="313"/>
      <c r="P110" s="313"/>
      <c r="Q110" s="313"/>
      <c r="R110" s="313"/>
      <c r="S110" s="313"/>
      <c r="T110" s="313"/>
      <c r="U110" s="314"/>
      <c r="V110" s="313"/>
      <c r="W110" s="313"/>
      <c r="X110" s="313"/>
      <c r="Y110" s="313"/>
      <c r="Z110" s="313"/>
      <c r="AA110" s="313"/>
      <c r="AB110" s="313"/>
      <c r="AC110" s="313"/>
      <c r="AD110" s="313"/>
      <c r="AE110" s="313"/>
      <c r="AF110" s="313"/>
      <c r="AG110" s="324"/>
      <c r="AH110" s="313"/>
      <c r="AI110" s="313"/>
      <c r="AJ110" s="313"/>
      <c r="AK110" s="313"/>
      <c r="AL110" s="313"/>
      <c r="AM110" s="313"/>
      <c r="AN110" s="313"/>
      <c r="AO110" s="313"/>
      <c r="AP110" s="313"/>
      <c r="AQ110" s="131"/>
      <c r="AR110" s="132"/>
      <c r="AS110" s="132"/>
      <c r="AT110" s="132"/>
      <c r="AU110" s="132"/>
      <c r="AV110" s="132"/>
      <c r="AW110" s="132"/>
      <c r="AX110" s="132"/>
    </row>
    <row r="111" spans="1:50" x14ac:dyDescent="0.2">
      <c r="B111" s="340"/>
      <c r="C111" s="313"/>
      <c r="D111" s="313"/>
      <c r="E111" s="313"/>
      <c r="F111" s="313"/>
      <c r="G111" s="313"/>
      <c r="H111" s="313"/>
      <c r="I111" s="313"/>
      <c r="J111" s="313"/>
      <c r="K111" s="313"/>
      <c r="L111" s="313"/>
      <c r="M111" s="313"/>
      <c r="N111" s="313"/>
      <c r="O111" s="313"/>
      <c r="P111" s="313"/>
      <c r="Q111" s="313"/>
      <c r="R111" s="313"/>
      <c r="S111" s="313"/>
      <c r="T111" s="313"/>
      <c r="U111" s="314"/>
      <c r="V111" s="313"/>
      <c r="W111" s="313"/>
      <c r="X111" s="313"/>
      <c r="Y111" s="313"/>
      <c r="Z111" s="313"/>
      <c r="AA111" s="313"/>
      <c r="AB111" s="313"/>
      <c r="AC111" s="313"/>
      <c r="AD111" s="313"/>
      <c r="AE111" s="313"/>
      <c r="AF111" s="313"/>
      <c r="AG111" s="324"/>
      <c r="AH111" s="313"/>
      <c r="AI111" s="313"/>
      <c r="AJ111" s="313"/>
      <c r="AK111" s="313"/>
      <c r="AL111" s="313"/>
      <c r="AM111" s="313"/>
      <c r="AN111" s="313"/>
      <c r="AO111" s="313"/>
      <c r="AP111" s="313"/>
      <c r="AQ111" s="131"/>
      <c r="AR111" s="132"/>
      <c r="AS111" s="132"/>
      <c r="AT111" s="132"/>
      <c r="AU111" s="132"/>
      <c r="AV111" s="132"/>
      <c r="AW111" s="132"/>
      <c r="AX111" s="132"/>
    </row>
    <row r="112" spans="1:50" x14ac:dyDescent="0.2">
      <c r="B112" s="340"/>
      <c r="C112" s="313"/>
      <c r="D112" s="313"/>
      <c r="E112" s="313"/>
      <c r="F112" s="313"/>
      <c r="G112" s="313"/>
      <c r="H112" s="313"/>
      <c r="I112" s="313"/>
      <c r="J112" s="313"/>
      <c r="K112" s="313"/>
      <c r="L112" s="313"/>
      <c r="M112" s="313"/>
      <c r="N112" s="313"/>
      <c r="O112" s="313"/>
      <c r="P112" s="313"/>
      <c r="Q112" s="313"/>
      <c r="R112" s="313"/>
      <c r="S112" s="313"/>
      <c r="T112" s="313"/>
      <c r="U112" s="314"/>
      <c r="V112" s="313"/>
      <c r="W112" s="313"/>
      <c r="X112" s="313"/>
      <c r="Y112" s="313"/>
      <c r="Z112" s="313"/>
      <c r="AA112" s="313"/>
      <c r="AB112" s="313"/>
      <c r="AC112" s="313"/>
      <c r="AD112" s="313"/>
      <c r="AE112" s="313"/>
      <c r="AF112" s="313"/>
      <c r="AG112" s="324"/>
      <c r="AH112" s="313"/>
      <c r="AI112" s="313"/>
      <c r="AJ112" s="313"/>
      <c r="AK112" s="313"/>
      <c r="AL112" s="313"/>
      <c r="AM112" s="313"/>
      <c r="AN112" s="313"/>
      <c r="AO112" s="313"/>
      <c r="AP112" s="313"/>
      <c r="AQ112" s="131"/>
      <c r="AR112" s="132"/>
      <c r="AS112" s="132"/>
      <c r="AT112" s="132"/>
      <c r="AU112" s="132"/>
      <c r="AV112" s="132"/>
      <c r="AW112" s="132"/>
      <c r="AX112" s="132"/>
    </row>
    <row r="113" spans="2:50" x14ac:dyDescent="0.2">
      <c r="B113" s="340"/>
      <c r="C113" s="313"/>
      <c r="D113" s="313"/>
      <c r="E113" s="313"/>
      <c r="F113" s="313"/>
      <c r="G113" s="313"/>
      <c r="H113" s="313"/>
      <c r="I113" s="313"/>
      <c r="J113" s="313"/>
      <c r="K113" s="313"/>
      <c r="L113" s="313"/>
      <c r="M113" s="313"/>
      <c r="N113" s="313"/>
      <c r="O113" s="313"/>
      <c r="P113" s="313"/>
      <c r="Q113" s="313"/>
      <c r="R113" s="313"/>
      <c r="S113" s="313"/>
      <c r="T113" s="313"/>
      <c r="U113" s="314"/>
      <c r="V113" s="313"/>
      <c r="W113" s="313"/>
      <c r="X113" s="313"/>
      <c r="Y113" s="313"/>
      <c r="Z113" s="313"/>
      <c r="AA113" s="313"/>
      <c r="AB113" s="313"/>
      <c r="AC113" s="313"/>
      <c r="AD113" s="313"/>
      <c r="AE113" s="313"/>
      <c r="AF113" s="313"/>
      <c r="AG113" s="324"/>
      <c r="AH113" s="313"/>
      <c r="AI113" s="313"/>
      <c r="AJ113" s="313"/>
      <c r="AK113" s="313"/>
      <c r="AL113" s="313"/>
      <c r="AM113" s="313"/>
      <c r="AN113" s="313"/>
      <c r="AO113" s="313"/>
      <c r="AP113" s="313"/>
      <c r="AQ113" s="131"/>
      <c r="AR113" s="132"/>
      <c r="AS113" s="132"/>
      <c r="AT113" s="132"/>
      <c r="AU113" s="132"/>
      <c r="AV113" s="132"/>
      <c r="AW113" s="132"/>
      <c r="AX113" s="132"/>
    </row>
    <row r="114" spans="2:50" x14ac:dyDescent="0.2">
      <c r="B114" s="340"/>
      <c r="C114" s="313"/>
      <c r="D114" s="313"/>
      <c r="E114" s="313"/>
      <c r="F114" s="313"/>
      <c r="G114" s="313"/>
      <c r="H114" s="313"/>
      <c r="I114" s="313"/>
      <c r="J114" s="313"/>
      <c r="K114" s="313"/>
      <c r="L114" s="313"/>
      <c r="M114" s="313"/>
      <c r="N114" s="313"/>
      <c r="O114" s="313"/>
      <c r="P114" s="313"/>
      <c r="Q114" s="313"/>
      <c r="R114" s="313"/>
      <c r="S114" s="313"/>
      <c r="T114" s="313"/>
      <c r="U114" s="314"/>
      <c r="V114" s="313"/>
      <c r="W114" s="313"/>
      <c r="X114" s="313"/>
      <c r="Y114" s="313"/>
      <c r="Z114" s="313"/>
      <c r="AA114" s="313"/>
      <c r="AB114" s="313"/>
      <c r="AC114" s="313"/>
      <c r="AD114" s="313"/>
      <c r="AE114" s="313"/>
      <c r="AF114" s="313"/>
      <c r="AG114" s="324"/>
      <c r="AH114" s="313"/>
      <c r="AI114" s="313"/>
      <c r="AJ114" s="313"/>
      <c r="AK114" s="313"/>
      <c r="AL114" s="313"/>
      <c r="AM114" s="313"/>
      <c r="AN114" s="313"/>
      <c r="AO114" s="313"/>
      <c r="AP114" s="313"/>
      <c r="AQ114" s="131"/>
      <c r="AR114" s="132"/>
      <c r="AS114" s="132"/>
      <c r="AT114" s="132"/>
      <c r="AU114" s="132"/>
      <c r="AV114" s="132"/>
      <c r="AW114" s="132"/>
      <c r="AX114" s="132"/>
    </row>
    <row r="115" spans="2:50" x14ac:dyDescent="0.2">
      <c r="B115" s="340"/>
      <c r="C115" s="313"/>
      <c r="D115" s="313"/>
      <c r="E115" s="313"/>
      <c r="F115" s="313"/>
      <c r="G115" s="313"/>
      <c r="H115" s="313"/>
      <c r="I115" s="313"/>
      <c r="J115" s="313"/>
      <c r="K115" s="313"/>
      <c r="L115" s="313"/>
      <c r="M115" s="313"/>
      <c r="N115" s="313"/>
      <c r="O115" s="313"/>
      <c r="P115" s="313"/>
      <c r="Q115" s="313"/>
      <c r="R115" s="313"/>
      <c r="S115" s="313"/>
      <c r="T115" s="313"/>
      <c r="U115" s="314"/>
      <c r="V115" s="313"/>
      <c r="W115" s="313"/>
      <c r="X115" s="313"/>
      <c r="Y115" s="313"/>
      <c r="Z115" s="313"/>
      <c r="AA115" s="313"/>
      <c r="AB115" s="313"/>
      <c r="AC115" s="313"/>
      <c r="AD115" s="313"/>
      <c r="AE115" s="313"/>
      <c r="AF115" s="313"/>
      <c r="AG115" s="324"/>
      <c r="AH115" s="313"/>
      <c r="AI115" s="313"/>
      <c r="AJ115" s="313"/>
      <c r="AK115" s="313"/>
      <c r="AL115" s="313"/>
      <c r="AM115" s="313"/>
      <c r="AN115" s="313"/>
      <c r="AO115" s="313"/>
      <c r="AP115" s="313"/>
      <c r="AQ115" s="131"/>
      <c r="AR115" s="132"/>
      <c r="AS115" s="132"/>
      <c r="AT115" s="132"/>
      <c r="AU115" s="132"/>
      <c r="AV115" s="132"/>
      <c r="AW115" s="132"/>
      <c r="AX115" s="132"/>
    </row>
    <row r="116" spans="2:50" x14ac:dyDescent="0.2">
      <c r="B116" s="340"/>
      <c r="C116" s="313"/>
      <c r="D116" s="313"/>
      <c r="E116" s="313"/>
      <c r="F116" s="313"/>
      <c r="G116" s="313"/>
      <c r="H116" s="313"/>
      <c r="I116" s="313"/>
      <c r="J116" s="313"/>
      <c r="K116" s="313"/>
      <c r="L116" s="313"/>
      <c r="M116" s="313"/>
      <c r="N116" s="313"/>
      <c r="O116" s="313"/>
      <c r="P116" s="313"/>
      <c r="Q116" s="313"/>
      <c r="R116" s="313"/>
      <c r="S116" s="313"/>
      <c r="T116" s="313"/>
      <c r="U116" s="314"/>
      <c r="V116" s="313"/>
      <c r="W116" s="313"/>
      <c r="X116" s="313"/>
      <c r="Y116" s="313"/>
      <c r="Z116" s="313"/>
      <c r="AA116" s="313"/>
      <c r="AB116" s="313"/>
      <c r="AC116" s="313"/>
      <c r="AD116" s="313"/>
      <c r="AE116" s="313"/>
      <c r="AF116" s="313"/>
      <c r="AG116" s="324"/>
      <c r="AH116" s="313"/>
      <c r="AI116" s="313"/>
      <c r="AJ116" s="313"/>
      <c r="AK116" s="313"/>
      <c r="AL116" s="313"/>
      <c r="AM116" s="313"/>
      <c r="AN116" s="313"/>
      <c r="AO116" s="313"/>
      <c r="AP116" s="313"/>
      <c r="AQ116" s="131"/>
      <c r="AR116" s="132"/>
      <c r="AS116" s="132"/>
      <c r="AT116" s="132"/>
      <c r="AU116" s="132"/>
      <c r="AV116" s="132"/>
      <c r="AW116" s="132"/>
      <c r="AX116" s="132"/>
    </row>
    <row r="117" spans="2:50" x14ac:dyDescent="0.2">
      <c r="B117" s="340"/>
      <c r="C117" s="313"/>
      <c r="D117" s="313"/>
      <c r="E117" s="313"/>
      <c r="F117" s="313"/>
      <c r="G117" s="313"/>
      <c r="H117" s="313"/>
      <c r="I117" s="313"/>
      <c r="J117" s="313"/>
      <c r="K117" s="313"/>
      <c r="L117" s="313"/>
      <c r="M117" s="313"/>
      <c r="N117" s="313"/>
      <c r="O117" s="313"/>
      <c r="P117" s="313"/>
      <c r="Q117" s="313"/>
      <c r="R117" s="313"/>
      <c r="S117" s="313"/>
      <c r="T117" s="313"/>
      <c r="U117" s="314"/>
      <c r="V117" s="313"/>
      <c r="W117" s="313"/>
      <c r="X117" s="313"/>
      <c r="Y117" s="313"/>
      <c r="Z117" s="313"/>
      <c r="AA117" s="313"/>
      <c r="AB117" s="313"/>
      <c r="AC117" s="313"/>
      <c r="AD117" s="313"/>
      <c r="AE117" s="313"/>
      <c r="AF117" s="313"/>
      <c r="AG117" s="324"/>
      <c r="AH117" s="313"/>
      <c r="AI117" s="313"/>
      <c r="AJ117" s="313"/>
      <c r="AK117" s="313"/>
      <c r="AL117" s="313"/>
      <c r="AM117" s="313"/>
      <c r="AN117" s="313"/>
      <c r="AO117" s="313"/>
      <c r="AP117" s="313"/>
      <c r="AQ117" s="131"/>
      <c r="AR117" s="132"/>
      <c r="AS117" s="132"/>
      <c r="AT117" s="132"/>
      <c r="AU117" s="132"/>
      <c r="AV117" s="132"/>
      <c r="AW117" s="132"/>
      <c r="AX117" s="132"/>
    </row>
    <row r="118" spans="2:50" x14ac:dyDescent="0.2">
      <c r="B118" s="340"/>
      <c r="C118" s="313"/>
      <c r="D118" s="313"/>
      <c r="E118" s="313"/>
      <c r="F118" s="313"/>
      <c r="G118" s="313"/>
      <c r="H118" s="313"/>
      <c r="I118" s="313"/>
      <c r="J118" s="313"/>
      <c r="K118" s="313"/>
      <c r="L118" s="313"/>
      <c r="M118" s="313"/>
      <c r="N118" s="313"/>
      <c r="O118" s="313"/>
      <c r="P118" s="313"/>
      <c r="Q118" s="313"/>
      <c r="R118" s="313"/>
      <c r="S118" s="313"/>
      <c r="T118" s="313"/>
      <c r="U118" s="314"/>
      <c r="V118" s="313"/>
      <c r="W118" s="313"/>
      <c r="X118" s="313"/>
      <c r="Y118" s="313"/>
      <c r="Z118" s="313"/>
      <c r="AA118" s="313"/>
      <c r="AB118" s="313"/>
      <c r="AC118" s="313"/>
      <c r="AD118" s="313"/>
      <c r="AE118" s="313"/>
      <c r="AF118" s="313"/>
      <c r="AG118" s="324"/>
      <c r="AH118" s="313"/>
      <c r="AI118" s="313"/>
      <c r="AJ118" s="313"/>
      <c r="AK118" s="313"/>
      <c r="AL118" s="313"/>
      <c r="AM118" s="313"/>
      <c r="AN118" s="313"/>
      <c r="AO118" s="313"/>
      <c r="AP118" s="313"/>
      <c r="AQ118" s="131"/>
      <c r="AR118" s="132"/>
      <c r="AS118" s="132"/>
      <c r="AT118" s="132"/>
      <c r="AU118" s="132"/>
      <c r="AV118" s="132"/>
      <c r="AW118" s="132"/>
      <c r="AX118" s="132"/>
    </row>
    <row r="119" spans="2:50" x14ac:dyDescent="0.2">
      <c r="B119" s="340"/>
      <c r="C119" s="313"/>
      <c r="D119" s="313"/>
      <c r="E119" s="313"/>
      <c r="F119" s="313"/>
      <c r="G119" s="313"/>
      <c r="H119" s="313"/>
      <c r="I119" s="313"/>
      <c r="J119" s="313"/>
      <c r="K119" s="313"/>
      <c r="L119" s="313"/>
      <c r="M119" s="313"/>
      <c r="N119" s="313"/>
      <c r="O119" s="313"/>
      <c r="P119" s="313"/>
      <c r="Q119" s="313"/>
      <c r="R119" s="313"/>
      <c r="S119" s="313"/>
      <c r="T119" s="313"/>
      <c r="U119" s="314"/>
      <c r="V119" s="313"/>
      <c r="W119" s="313"/>
      <c r="X119" s="313"/>
      <c r="Y119" s="313"/>
      <c r="Z119" s="313"/>
      <c r="AA119" s="313"/>
      <c r="AB119" s="313"/>
      <c r="AC119" s="313"/>
      <c r="AD119" s="313"/>
      <c r="AE119" s="313"/>
      <c r="AF119" s="313"/>
      <c r="AG119" s="324"/>
      <c r="AH119" s="313"/>
      <c r="AI119" s="313"/>
      <c r="AJ119" s="313"/>
      <c r="AK119" s="313"/>
      <c r="AL119" s="313"/>
      <c r="AM119" s="313"/>
      <c r="AN119" s="313"/>
      <c r="AO119" s="313"/>
      <c r="AP119" s="313"/>
      <c r="AQ119" s="111"/>
      <c r="AR119" s="110"/>
      <c r="AS119" s="110"/>
      <c r="AT119" s="110"/>
      <c r="AU119" s="110"/>
      <c r="AV119" s="110"/>
      <c r="AW119" s="110"/>
      <c r="AX119" s="110"/>
    </row>
    <row r="120" spans="2:50" x14ac:dyDescent="0.2">
      <c r="B120" s="341"/>
      <c r="C120" s="313"/>
      <c r="D120" s="313"/>
      <c r="E120" s="313"/>
      <c r="F120" s="313"/>
      <c r="G120" s="313"/>
      <c r="H120" s="313"/>
      <c r="I120" s="313"/>
      <c r="J120" s="313"/>
      <c r="K120" s="313"/>
      <c r="L120" s="313"/>
      <c r="M120" s="313"/>
      <c r="N120" s="313"/>
      <c r="O120" s="313"/>
      <c r="P120" s="313"/>
      <c r="Q120" s="313"/>
      <c r="R120" s="313"/>
      <c r="S120" s="313"/>
      <c r="T120" s="313"/>
      <c r="U120" s="314"/>
      <c r="V120" s="313"/>
      <c r="W120" s="313"/>
      <c r="X120" s="313"/>
      <c r="Y120" s="313"/>
      <c r="Z120" s="313"/>
      <c r="AA120" s="313"/>
      <c r="AB120" s="313"/>
      <c r="AC120" s="313"/>
      <c r="AD120" s="313"/>
      <c r="AE120" s="313"/>
      <c r="AF120" s="313"/>
      <c r="AG120" s="324"/>
      <c r="AH120" s="313"/>
      <c r="AI120" s="313"/>
      <c r="AJ120" s="313"/>
      <c r="AK120" s="313"/>
      <c r="AL120" s="313"/>
      <c r="AM120" s="313"/>
      <c r="AN120" s="313"/>
      <c r="AO120" s="313"/>
      <c r="AP120" s="313"/>
      <c r="AQ120" s="131"/>
      <c r="AR120" s="132"/>
      <c r="AS120" s="132"/>
      <c r="AT120" s="132"/>
      <c r="AU120" s="132"/>
      <c r="AV120" s="132"/>
      <c r="AW120" s="132"/>
      <c r="AX120" s="132"/>
    </row>
    <row r="121" spans="2:50" x14ac:dyDescent="0.2">
      <c r="B121" s="341"/>
      <c r="C121" s="313"/>
      <c r="D121" s="313"/>
      <c r="E121" s="313"/>
      <c r="F121" s="313"/>
      <c r="G121" s="313"/>
      <c r="H121" s="313"/>
      <c r="I121" s="313"/>
      <c r="J121" s="313"/>
      <c r="K121" s="313"/>
      <c r="L121" s="313"/>
      <c r="M121" s="313"/>
      <c r="N121" s="313"/>
      <c r="O121" s="313"/>
      <c r="P121" s="313"/>
      <c r="Q121" s="313"/>
      <c r="R121" s="313"/>
      <c r="S121" s="313"/>
      <c r="T121" s="313"/>
      <c r="U121" s="314"/>
      <c r="V121" s="313"/>
      <c r="W121" s="313"/>
      <c r="X121" s="313"/>
      <c r="Y121" s="313"/>
      <c r="Z121" s="313"/>
      <c r="AA121" s="313"/>
      <c r="AB121" s="313"/>
      <c r="AC121" s="313"/>
      <c r="AD121" s="313"/>
      <c r="AE121" s="313"/>
      <c r="AF121" s="313"/>
      <c r="AG121" s="324"/>
      <c r="AH121" s="313"/>
      <c r="AI121" s="313"/>
      <c r="AJ121" s="313"/>
      <c r="AK121" s="313"/>
      <c r="AL121" s="313"/>
      <c r="AM121" s="313"/>
      <c r="AN121" s="313"/>
      <c r="AO121" s="313"/>
      <c r="AP121" s="313"/>
      <c r="AQ121" s="111"/>
      <c r="AR121" s="110"/>
      <c r="AS121" s="110"/>
      <c r="AT121" s="110"/>
      <c r="AU121" s="110"/>
      <c r="AV121" s="110"/>
      <c r="AW121" s="110"/>
      <c r="AX121" s="110"/>
    </row>
    <row r="122" spans="2:50" x14ac:dyDescent="0.2">
      <c r="B122" s="341"/>
      <c r="C122" s="313"/>
      <c r="D122" s="313"/>
      <c r="E122" s="313"/>
      <c r="F122" s="313"/>
      <c r="G122" s="313"/>
      <c r="H122" s="313"/>
      <c r="I122" s="313"/>
      <c r="J122" s="313"/>
      <c r="K122" s="313"/>
      <c r="L122" s="313"/>
      <c r="M122" s="313"/>
      <c r="N122" s="313"/>
      <c r="O122" s="313"/>
      <c r="P122" s="313"/>
      <c r="Q122" s="313"/>
      <c r="R122" s="313"/>
      <c r="S122" s="313"/>
      <c r="T122" s="313"/>
      <c r="U122" s="314"/>
      <c r="V122" s="313"/>
      <c r="W122" s="313"/>
      <c r="X122" s="313"/>
      <c r="Y122" s="313"/>
      <c r="Z122" s="313"/>
      <c r="AA122" s="313"/>
      <c r="AB122" s="313"/>
      <c r="AC122" s="313"/>
      <c r="AD122" s="313"/>
      <c r="AE122" s="313"/>
      <c r="AF122" s="313"/>
      <c r="AG122" s="324"/>
      <c r="AH122" s="313"/>
      <c r="AI122" s="313"/>
      <c r="AJ122" s="313"/>
      <c r="AK122" s="313"/>
      <c r="AL122" s="313"/>
      <c r="AM122" s="313"/>
      <c r="AN122" s="313"/>
      <c r="AO122" s="313"/>
      <c r="AP122" s="313"/>
      <c r="AQ122" s="111"/>
      <c r="AR122" s="110"/>
      <c r="AS122" s="110"/>
      <c r="AT122" s="110"/>
      <c r="AU122" s="110"/>
      <c r="AV122" s="110"/>
      <c r="AW122" s="110"/>
      <c r="AX122" s="110"/>
    </row>
    <row r="123" spans="2:50" x14ac:dyDescent="0.2">
      <c r="B123" s="340"/>
      <c r="C123" s="313"/>
      <c r="D123" s="313"/>
      <c r="E123" s="313"/>
      <c r="F123" s="313"/>
      <c r="G123" s="313"/>
      <c r="H123" s="313"/>
      <c r="I123" s="313"/>
      <c r="J123" s="313"/>
      <c r="K123" s="313"/>
      <c r="L123" s="313"/>
      <c r="M123" s="313"/>
      <c r="N123" s="313"/>
      <c r="O123" s="313"/>
      <c r="P123" s="313"/>
      <c r="Q123" s="313"/>
      <c r="R123" s="313"/>
      <c r="S123" s="313"/>
      <c r="T123" s="313"/>
      <c r="U123" s="314"/>
      <c r="V123" s="313"/>
      <c r="W123" s="313"/>
      <c r="X123" s="313"/>
      <c r="Y123" s="313"/>
      <c r="Z123" s="313"/>
      <c r="AA123" s="313"/>
      <c r="AB123" s="313"/>
      <c r="AC123" s="313"/>
      <c r="AD123" s="313"/>
      <c r="AE123" s="313"/>
      <c r="AF123" s="313"/>
      <c r="AG123" s="324"/>
      <c r="AH123" s="313"/>
      <c r="AI123" s="313"/>
      <c r="AJ123" s="313"/>
      <c r="AK123" s="313"/>
      <c r="AL123" s="313"/>
      <c r="AM123" s="313"/>
      <c r="AN123" s="313"/>
      <c r="AO123" s="313"/>
      <c r="AP123" s="313"/>
      <c r="AQ123" s="111"/>
      <c r="AR123" s="110"/>
      <c r="AS123" s="110"/>
      <c r="AT123" s="110"/>
      <c r="AU123" s="110"/>
      <c r="AV123" s="110"/>
      <c r="AW123" s="110"/>
      <c r="AX123" s="110"/>
    </row>
    <row r="124" spans="2:50" x14ac:dyDescent="0.2">
      <c r="B124" s="340"/>
      <c r="C124" s="313"/>
      <c r="D124" s="313"/>
      <c r="E124" s="313"/>
      <c r="F124" s="313"/>
      <c r="G124" s="313"/>
      <c r="H124" s="313"/>
      <c r="I124" s="313"/>
      <c r="J124" s="313"/>
      <c r="K124" s="313"/>
      <c r="L124" s="313"/>
      <c r="M124" s="313"/>
      <c r="N124" s="313"/>
      <c r="O124" s="313"/>
      <c r="P124" s="313"/>
      <c r="Q124" s="313"/>
      <c r="R124" s="313"/>
      <c r="S124" s="313"/>
      <c r="T124" s="313"/>
      <c r="U124" s="314"/>
      <c r="V124" s="313"/>
      <c r="W124" s="313"/>
      <c r="X124" s="313"/>
      <c r="Y124" s="313"/>
      <c r="Z124" s="313"/>
      <c r="AA124" s="313"/>
      <c r="AB124" s="313"/>
      <c r="AC124" s="313"/>
      <c r="AD124" s="313"/>
      <c r="AE124" s="313"/>
      <c r="AF124" s="313"/>
      <c r="AG124" s="324"/>
      <c r="AH124" s="313"/>
      <c r="AI124" s="313"/>
      <c r="AJ124" s="313"/>
      <c r="AK124" s="313"/>
      <c r="AL124" s="313"/>
      <c r="AM124" s="313"/>
      <c r="AN124" s="313"/>
      <c r="AO124" s="313"/>
      <c r="AP124" s="313"/>
      <c r="AQ124" s="111"/>
      <c r="AR124" s="110"/>
      <c r="AS124" s="110"/>
      <c r="AT124" s="110"/>
      <c r="AU124" s="110"/>
      <c r="AV124" s="110"/>
      <c r="AW124" s="110"/>
      <c r="AX124" s="110"/>
    </row>
    <row r="125" spans="2:50" x14ac:dyDescent="0.2">
      <c r="B125" s="340"/>
      <c r="C125" s="313"/>
      <c r="D125" s="313"/>
      <c r="E125" s="313"/>
      <c r="F125" s="313"/>
      <c r="G125" s="313"/>
      <c r="H125" s="313"/>
      <c r="I125" s="313"/>
      <c r="J125" s="313"/>
      <c r="K125" s="313"/>
      <c r="L125" s="313"/>
      <c r="M125" s="313"/>
      <c r="N125" s="313"/>
      <c r="O125" s="313"/>
      <c r="P125" s="313"/>
      <c r="Q125" s="313"/>
      <c r="R125" s="313"/>
      <c r="S125" s="313"/>
      <c r="T125" s="313"/>
      <c r="U125" s="314"/>
      <c r="V125" s="313"/>
      <c r="W125" s="313"/>
      <c r="X125" s="313"/>
      <c r="Y125" s="313"/>
      <c r="Z125" s="313"/>
      <c r="AA125" s="313"/>
      <c r="AB125" s="313"/>
      <c r="AC125" s="313"/>
      <c r="AD125" s="313"/>
      <c r="AE125" s="313"/>
      <c r="AF125" s="313"/>
      <c r="AG125" s="324"/>
      <c r="AH125" s="313"/>
      <c r="AI125" s="313"/>
      <c r="AJ125" s="313"/>
      <c r="AK125" s="313"/>
      <c r="AL125" s="313"/>
      <c r="AM125" s="313"/>
      <c r="AN125" s="313"/>
      <c r="AO125" s="313"/>
      <c r="AP125" s="313"/>
      <c r="AQ125" s="111"/>
      <c r="AR125" s="110"/>
      <c r="AS125" s="110"/>
      <c r="AT125" s="110"/>
      <c r="AU125" s="110"/>
      <c r="AV125" s="110"/>
      <c r="AW125" s="110"/>
      <c r="AX125" s="110"/>
    </row>
    <row r="126" spans="2:50" x14ac:dyDescent="0.2">
      <c r="B126" s="340"/>
      <c r="C126" s="313"/>
      <c r="D126" s="313"/>
      <c r="E126" s="313"/>
      <c r="F126" s="313"/>
      <c r="G126" s="313"/>
      <c r="H126" s="313"/>
      <c r="I126" s="313"/>
      <c r="J126" s="313"/>
      <c r="K126" s="313"/>
      <c r="L126" s="313"/>
      <c r="M126" s="313"/>
      <c r="N126" s="313"/>
      <c r="O126" s="313"/>
      <c r="P126" s="313"/>
      <c r="Q126" s="313"/>
      <c r="R126" s="313"/>
      <c r="S126" s="313"/>
      <c r="T126" s="313"/>
      <c r="U126" s="314"/>
      <c r="V126" s="313"/>
      <c r="W126" s="313"/>
      <c r="X126" s="313"/>
      <c r="Y126" s="313"/>
      <c r="Z126" s="313"/>
      <c r="AA126" s="313"/>
      <c r="AB126" s="313"/>
      <c r="AC126" s="313"/>
      <c r="AD126" s="313"/>
      <c r="AE126" s="313"/>
      <c r="AF126" s="313"/>
      <c r="AG126" s="324"/>
      <c r="AH126" s="313"/>
      <c r="AI126" s="313"/>
      <c r="AJ126" s="313"/>
      <c r="AK126" s="313"/>
      <c r="AL126" s="313"/>
      <c r="AM126" s="313"/>
      <c r="AN126" s="313"/>
      <c r="AO126" s="313"/>
      <c r="AP126" s="313"/>
      <c r="AQ126" s="111"/>
      <c r="AR126" s="110"/>
      <c r="AS126" s="110"/>
      <c r="AT126" s="110"/>
      <c r="AU126" s="110"/>
      <c r="AV126" s="110"/>
      <c r="AW126" s="110"/>
      <c r="AX126" s="110"/>
    </row>
    <row r="127" spans="2:50" x14ac:dyDescent="0.2">
      <c r="B127" s="341"/>
      <c r="C127" s="313"/>
      <c r="D127" s="313"/>
      <c r="E127" s="313"/>
      <c r="F127" s="313"/>
      <c r="G127" s="313"/>
      <c r="H127" s="313"/>
      <c r="I127" s="313"/>
      <c r="J127" s="313"/>
      <c r="K127" s="313"/>
      <c r="L127" s="313"/>
      <c r="M127" s="313"/>
      <c r="N127" s="313"/>
      <c r="O127" s="313"/>
      <c r="P127" s="313"/>
      <c r="Q127" s="313"/>
      <c r="R127" s="313"/>
      <c r="S127" s="313"/>
      <c r="T127" s="313"/>
      <c r="U127" s="314"/>
      <c r="V127" s="313"/>
      <c r="W127" s="313"/>
      <c r="X127" s="313"/>
      <c r="Y127" s="313"/>
      <c r="Z127" s="313"/>
      <c r="AA127" s="313"/>
      <c r="AB127" s="313"/>
      <c r="AC127" s="313"/>
      <c r="AD127" s="313"/>
      <c r="AE127" s="313"/>
      <c r="AF127" s="313"/>
      <c r="AG127" s="324"/>
      <c r="AH127" s="313"/>
      <c r="AI127" s="313"/>
      <c r="AJ127" s="313"/>
      <c r="AK127" s="313"/>
      <c r="AL127" s="313"/>
      <c r="AM127" s="313"/>
      <c r="AN127" s="313"/>
      <c r="AO127" s="313"/>
      <c r="AP127" s="313"/>
      <c r="AQ127" s="111"/>
      <c r="AR127" s="110"/>
      <c r="AS127" s="110"/>
      <c r="AT127" s="110"/>
      <c r="AU127" s="110"/>
      <c r="AV127" s="110"/>
      <c r="AW127" s="110"/>
      <c r="AX127" s="110"/>
    </row>
    <row r="128" spans="2:50" x14ac:dyDescent="0.2">
      <c r="B128" s="340"/>
      <c r="C128" s="313"/>
      <c r="D128" s="313"/>
      <c r="E128" s="313"/>
      <c r="F128" s="313"/>
      <c r="G128" s="313"/>
      <c r="H128" s="313"/>
      <c r="I128" s="313"/>
      <c r="J128" s="313"/>
      <c r="K128" s="313"/>
      <c r="L128" s="313"/>
      <c r="M128" s="313"/>
      <c r="N128" s="313"/>
      <c r="O128" s="313"/>
      <c r="P128" s="313"/>
      <c r="Q128" s="313"/>
      <c r="R128" s="313"/>
      <c r="S128" s="313"/>
      <c r="T128" s="313"/>
      <c r="U128" s="314"/>
      <c r="V128" s="313"/>
      <c r="W128" s="313"/>
      <c r="X128" s="313"/>
      <c r="Y128" s="313"/>
      <c r="Z128" s="313"/>
      <c r="AA128" s="313"/>
      <c r="AB128" s="313"/>
      <c r="AC128" s="313"/>
      <c r="AD128" s="313"/>
      <c r="AE128" s="313"/>
      <c r="AF128" s="313"/>
      <c r="AG128" s="324"/>
      <c r="AH128" s="313"/>
      <c r="AI128" s="313"/>
      <c r="AJ128" s="313"/>
      <c r="AK128" s="313"/>
      <c r="AL128" s="313"/>
      <c r="AM128" s="313"/>
      <c r="AN128" s="313"/>
      <c r="AO128" s="313"/>
      <c r="AP128" s="313"/>
      <c r="AQ128" s="131"/>
      <c r="AR128" s="132"/>
      <c r="AS128" s="132"/>
      <c r="AT128" s="132"/>
      <c r="AU128" s="132"/>
      <c r="AV128" s="132"/>
      <c r="AW128" s="132"/>
      <c r="AX128" s="132"/>
    </row>
    <row r="129" spans="2:50" x14ac:dyDescent="0.2">
      <c r="B129" s="340"/>
      <c r="C129" s="313"/>
      <c r="D129" s="313"/>
      <c r="E129" s="313"/>
      <c r="F129" s="313"/>
      <c r="G129" s="313"/>
      <c r="H129" s="313"/>
      <c r="I129" s="313"/>
      <c r="J129" s="313"/>
      <c r="K129" s="313"/>
      <c r="L129" s="313"/>
      <c r="M129" s="313"/>
      <c r="N129" s="313"/>
      <c r="O129" s="313"/>
      <c r="P129" s="313"/>
      <c r="Q129" s="313"/>
      <c r="R129" s="313"/>
      <c r="S129" s="313"/>
      <c r="T129" s="313"/>
      <c r="U129" s="314"/>
      <c r="V129" s="313"/>
      <c r="W129" s="313"/>
      <c r="X129" s="313"/>
      <c r="Y129" s="313"/>
      <c r="Z129" s="313"/>
      <c r="AA129" s="313"/>
      <c r="AB129" s="313"/>
      <c r="AC129" s="313"/>
      <c r="AD129" s="313"/>
      <c r="AE129" s="313"/>
      <c r="AF129" s="313"/>
      <c r="AG129" s="324"/>
      <c r="AH129" s="313"/>
      <c r="AI129" s="313"/>
      <c r="AJ129" s="313"/>
      <c r="AK129" s="313"/>
      <c r="AL129" s="313"/>
      <c r="AM129" s="313"/>
      <c r="AN129" s="313"/>
      <c r="AO129" s="313"/>
      <c r="AP129" s="313"/>
      <c r="AQ129" s="131"/>
      <c r="AR129" s="132"/>
      <c r="AS129" s="132"/>
      <c r="AT129" s="132"/>
      <c r="AU129" s="132"/>
      <c r="AV129" s="132"/>
      <c r="AW129" s="132"/>
      <c r="AX129" s="132"/>
    </row>
    <row r="130" spans="2:50" x14ac:dyDescent="0.2">
      <c r="B130" s="340"/>
      <c r="C130" s="313"/>
      <c r="D130" s="313"/>
      <c r="E130" s="313"/>
      <c r="F130" s="313"/>
      <c r="G130" s="313"/>
      <c r="H130" s="313"/>
      <c r="I130" s="313"/>
      <c r="J130" s="313"/>
      <c r="K130" s="313"/>
      <c r="L130" s="313"/>
      <c r="M130" s="313"/>
      <c r="N130" s="313"/>
      <c r="O130" s="313"/>
      <c r="P130" s="313"/>
      <c r="Q130" s="313"/>
      <c r="R130" s="313"/>
      <c r="S130" s="313"/>
      <c r="T130" s="313"/>
      <c r="U130" s="314"/>
      <c r="V130" s="313"/>
      <c r="W130" s="313"/>
      <c r="X130" s="313"/>
      <c r="Y130" s="313"/>
      <c r="Z130" s="313"/>
      <c r="AA130" s="313"/>
      <c r="AB130" s="313"/>
      <c r="AC130" s="313"/>
      <c r="AD130" s="313"/>
      <c r="AE130" s="313"/>
      <c r="AF130" s="313"/>
      <c r="AG130" s="324"/>
      <c r="AH130" s="313"/>
      <c r="AI130" s="313"/>
      <c r="AJ130" s="313"/>
      <c r="AK130" s="313"/>
      <c r="AL130" s="313"/>
      <c r="AM130" s="313"/>
      <c r="AN130" s="313"/>
      <c r="AO130" s="313"/>
      <c r="AP130" s="313"/>
      <c r="AQ130" s="131"/>
      <c r="AR130" s="132"/>
      <c r="AS130" s="132"/>
      <c r="AT130" s="132"/>
      <c r="AU130" s="132"/>
      <c r="AV130" s="132"/>
      <c r="AW130" s="132"/>
      <c r="AX130" s="132"/>
    </row>
    <row r="131" spans="2:50" x14ac:dyDescent="0.2">
      <c r="B131" s="340"/>
      <c r="C131" s="313"/>
      <c r="D131" s="313"/>
      <c r="E131" s="313"/>
      <c r="F131" s="313"/>
      <c r="G131" s="313"/>
      <c r="H131" s="313"/>
      <c r="I131" s="313"/>
      <c r="J131" s="313"/>
      <c r="K131" s="313"/>
      <c r="L131" s="313"/>
      <c r="M131" s="313"/>
      <c r="N131" s="313"/>
      <c r="O131" s="313"/>
      <c r="P131" s="313"/>
      <c r="Q131" s="313"/>
      <c r="R131" s="313"/>
      <c r="S131" s="313"/>
      <c r="T131" s="313"/>
      <c r="U131" s="314"/>
      <c r="V131" s="313"/>
      <c r="W131" s="313"/>
      <c r="X131" s="313"/>
      <c r="Y131" s="313"/>
      <c r="Z131" s="313"/>
      <c r="AA131" s="313"/>
      <c r="AB131" s="313"/>
      <c r="AC131" s="313"/>
      <c r="AD131" s="313"/>
      <c r="AE131" s="313"/>
      <c r="AF131" s="313"/>
      <c r="AG131" s="324"/>
      <c r="AH131" s="313"/>
      <c r="AI131" s="313"/>
      <c r="AJ131" s="313"/>
      <c r="AK131" s="313"/>
      <c r="AL131" s="313"/>
      <c r="AM131" s="313"/>
      <c r="AN131" s="313"/>
      <c r="AO131" s="313"/>
      <c r="AP131" s="313"/>
      <c r="AQ131" s="131"/>
      <c r="AR131" s="132"/>
      <c r="AS131" s="132"/>
      <c r="AT131" s="132"/>
      <c r="AU131" s="132"/>
      <c r="AV131" s="132"/>
      <c r="AW131" s="132"/>
      <c r="AX131" s="132"/>
    </row>
    <row r="132" spans="2:50" x14ac:dyDescent="0.2">
      <c r="B132" s="340"/>
      <c r="C132" s="313"/>
      <c r="D132" s="313"/>
      <c r="E132" s="313"/>
      <c r="F132" s="313"/>
      <c r="G132" s="313"/>
      <c r="H132" s="313"/>
      <c r="I132" s="313"/>
      <c r="J132" s="313"/>
      <c r="K132" s="313"/>
      <c r="L132" s="313"/>
      <c r="M132" s="313"/>
      <c r="N132" s="313"/>
      <c r="O132" s="313"/>
      <c r="P132" s="313"/>
      <c r="Q132" s="313"/>
      <c r="R132" s="313"/>
      <c r="S132" s="313"/>
      <c r="T132" s="313"/>
      <c r="U132" s="314"/>
      <c r="V132" s="313"/>
      <c r="W132" s="313"/>
      <c r="X132" s="313"/>
      <c r="Y132" s="313"/>
      <c r="Z132" s="313"/>
      <c r="AA132" s="313"/>
      <c r="AB132" s="313"/>
      <c r="AC132" s="313"/>
      <c r="AD132" s="313"/>
      <c r="AE132" s="313"/>
      <c r="AF132" s="313"/>
      <c r="AG132" s="324"/>
      <c r="AH132" s="313"/>
      <c r="AI132" s="313"/>
      <c r="AJ132" s="313"/>
      <c r="AK132" s="313"/>
      <c r="AL132" s="313"/>
      <c r="AM132" s="313"/>
      <c r="AN132" s="313"/>
      <c r="AO132" s="313"/>
      <c r="AP132" s="313"/>
      <c r="AQ132" s="131"/>
      <c r="AR132" s="132"/>
      <c r="AS132" s="132"/>
      <c r="AT132" s="132"/>
      <c r="AU132" s="132"/>
      <c r="AV132" s="132"/>
      <c r="AW132" s="132"/>
      <c r="AX132" s="132"/>
    </row>
    <row r="133" spans="2:50" x14ac:dyDescent="0.2">
      <c r="B133" s="340"/>
      <c r="C133" s="313"/>
      <c r="D133" s="313"/>
      <c r="E133" s="313"/>
      <c r="F133" s="313"/>
      <c r="G133" s="313"/>
      <c r="H133" s="313"/>
      <c r="I133" s="313"/>
      <c r="J133" s="313"/>
      <c r="K133" s="313"/>
      <c r="L133" s="313"/>
      <c r="M133" s="313"/>
      <c r="N133" s="313"/>
      <c r="O133" s="313"/>
      <c r="P133" s="313"/>
      <c r="Q133" s="313"/>
      <c r="R133" s="313"/>
      <c r="S133" s="313"/>
      <c r="T133" s="313"/>
      <c r="U133" s="314"/>
      <c r="V133" s="313"/>
      <c r="W133" s="313"/>
      <c r="X133" s="313"/>
      <c r="Y133" s="313"/>
      <c r="Z133" s="313"/>
      <c r="AA133" s="313"/>
      <c r="AB133" s="313"/>
      <c r="AC133" s="313"/>
      <c r="AD133" s="313"/>
      <c r="AE133" s="313"/>
      <c r="AF133" s="313"/>
      <c r="AG133" s="324"/>
      <c r="AH133" s="313"/>
      <c r="AI133" s="313"/>
      <c r="AJ133" s="313"/>
      <c r="AK133" s="313"/>
      <c r="AL133" s="313"/>
      <c r="AM133" s="313"/>
      <c r="AN133" s="313"/>
      <c r="AO133" s="313"/>
      <c r="AP133" s="313"/>
      <c r="AQ133" s="131"/>
      <c r="AR133" s="132"/>
      <c r="AS133" s="132"/>
      <c r="AT133" s="132"/>
      <c r="AU133" s="132"/>
      <c r="AV133" s="132"/>
      <c r="AW133" s="132"/>
      <c r="AX133" s="132"/>
    </row>
    <row r="134" spans="2:50" x14ac:dyDescent="0.2">
      <c r="B134" s="340"/>
      <c r="C134" s="313"/>
      <c r="D134" s="313"/>
      <c r="E134" s="313"/>
      <c r="F134" s="313"/>
      <c r="G134" s="313"/>
      <c r="H134" s="313"/>
      <c r="I134" s="313"/>
      <c r="J134" s="313"/>
      <c r="K134" s="313"/>
      <c r="L134" s="313"/>
      <c r="M134" s="313"/>
      <c r="N134" s="313"/>
      <c r="O134" s="313"/>
      <c r="P134" s="313"/>
      <c r="Q134" s="313"/>
      <c r="R134" s="313"/>
      <c r="S134" s="313"/>
      <c r="T134" s="313"/>
      <c r="U134" s="314"/>
      <c r="V134" s="313"/>
      <c r="W134" s="313"/>
      <c r="X134" s="313"/>
      <c r="Y134" s="313"/>
      <c r="Z134" s="313"/>
      <c r="AA134" s="313"/>
      <c r="AB134" s="313"/>
      <c r="AC134" s="313"/>
      <c r="AD134" s="313"/>
      <c r="AE134" s="313"/>
      <c r="AF134" s="313"/>
      <c r="AG134" s="324"/>
      <c r="AH134" s="313"/>
      <c r="AI134" s="313"/>
      <c r="AJ134" s="313"/>
      <c r="AK134" s="313"/>
      <c r="AL134" s="313"/>
      <c r="AM134" s="313"/>
      <c r="AN134" s="313"/>
      <c r="AO134" s="313"/>
      <c r="AP134" s="313"/>
      <c r="AQ134" s="131"/>
      <c r="AR134" s="132"/>
      <c r="AS134" s="132"/>
      <c r="AT134" s="132"/>
      <c r="AU134" s="132"/>
      <c r="AV134" s="132"/>
      <c r="AW134" s="132"/>
      <c r="AX134" s="132"/>
    </row>
    <row r="135" spans="2:50" x14ac:dyDescent="0.2">
      <c r="B135" s="340"/>
      <c r="C135" s="313"/>
      <c r="D135" s="313"/>
      <c r="E135" s="313"/>
      <c r="F135" s="313"/>
      <c r="G135" s="313"/>
      <c r="H135" s="313"/>
      <c r="I135" s="313"/>
      <c r="J135" s="313"/>
      <c r="K135" s="313"/>
      <c r="L135" s="313"/>
      <c r="M135" s="313"/>
      <c r="N135" s="313"/>
      <c r="O135" s="313"/>
      <c r="P135" s="313"/>
      <c r="Q135" s="313"/>
      <c r="R135" s="313"/>
      <c r="S135" s="313"/>
      <c r="T135" s="313"/>
      <c r="U135" s="314"/>
      <c r="V135" s="313"/>
      <c r="W135" s="313"/>
      <c r="X135" s="313"/>
      <c r="Y135" s="313"/>
      <c r="Z135" s="313"/>
      <c r="AA135" s="313"/>
      <c r="AB135" s="313"/>
      <c r="AC135" s="313"/>
      <c r="AD135" s="313"/>
      <c r="AE135" s="313"/>
      <c r="AF135" s="313"/>
      <c r="AG135" s="324"/>
      <c r="AH135" s="313"/>
      <c r="AI135" s="313"/>
      <c r="AJ135" s="313"/>
      <c r="AK135" s="313"/>
      <c r="AL135" s="313"/>
      <c r="AM135" s="313"/>
      <c r="AN135" s="313"/>
      <c r="AO135" s="313"/>
      <c r="AP135" s="313"/>
      <c r="AQ135" s="131"/>
      <c r="AR135" s="132"/>
      <c r="AS135" s="132"/>
      <c r="AT135" s="132"/>
      <c r="AU135" s="132"/>
      <c r="AV135" s="132"/>
      <c r="AW135" s="132"/>
      <c r="AX135" s="132"/>
    </row>
    <row r="136" spans="2:50" x14ac:dyDescent="0.2">
      <c r="B136" s="340"/>
      <c r="C136" s="313"/>
      <c r="D136" s="313"/>
      <c r="E136" s="313"/>
      <c r="F136" s="313"/>
      <c r="G136" s="313"/>
      <c r="H136" s="313"/>
      <c r="I136" s="313"/>
      <c r="J136" s="313"/>
      <c r="K136" s="313"/>
      <c r="L136" s="313"/>
      <c r="M136" s="313"/>
      <c r="N136" s="313"/>
      <c r="O136" s="313"/>
      <c r="P136" s="313"/>
      <c r="Q136" s="313"/>
      <c r="R136" s="313"/>
      <c r="S136" s="313"/>
      <c r="T136" s="313"/>
      <c r="U136" s="314"/>
      <c r="V136" s="313"/>
      <c r="W136" s="313"/>
      <c r="X136" s="313"/>
      <c r="Y136" s="313"/>
      <c r="Z136" s="313"/>
      <c r="AA136" s="313"/>
      <c r="AB136" s="313"/>
      <c r="AC136" s="313"/>
      <c r="AD136" s="313"/>
      <c r="AE136" s="313"/>
      <c r="AF136" s="313"/>
      <c r="AG136" s="324"/>
      <c r="AH136" s="313"/>
      <c r="AI136" s="313"/>
      <c r="AJ136" s="313"/>
      <c r="AK136" s="313"/>
      <c r="AL136" s="313"/>
      <c r="AM136" s="313"/>
      <c r="AN136" s="313"/>
      <c r="AO136" s="313"/>
      <c r="AP136" s="313"/>
      <c r="AQ136" s="131"/>
      <c r="AR136" s="132"/>
      <c r="AS136" s="132"/>
      <c r="AT136" s="132"/>
      <c r="AU136" s="132"/>
      <c r="AV136" s="132"/>
      <c r="AW136" s="132"/>
      <c r="AX136" s="132"/>
    </row>
    <row r="137" spans="2:50" x14ac:dyDescent="0.2">
      <c r="B137" s="340"/>
      <c r="C137" s="313"/>
      <c r="D137" s="313"/>
      <c r="E137" s="313"/>
      <c r="F137" s="313"/>
      <c r="G137" s="313"/>
      <c r="H137" s="313"/>
      <c r="I137" s="313"/>
      <c r="J137" s="313"/>
      <c r="K137" s="313"/>
      <c r="L137" s="313"/>
      <c r="M137" s="313"/>
      <c r="N137" s="313"/>
      <c r="O137" s="313"/>
      <c r="P137" s="313"/>
      <c r="Q137" s="313"/>
      <c r="R137" s="313"/>
      <c r="S137" s="313"/>
      <c r="T137" s="313"/>
      <c r="U137" s="314"/>
      <c r="V137" s="313"/>
      <c r="W137" s="313"/>
      <c r="X137" s="313"/>
      <c r="Y137" s="313"/>
      <c r="Z137" s="313"/>
      <c r="AA137" s="313"/>
      <c r="AB137" s="313"/>
      <c r="AC137" s="313"/>
      <c r="AD137" s="313"/>
      <c r="AE137" s="313"/>
      <c r="AF137" s="313"/>
      <c r="AG137" s="324"/>
      <c r="AH137" s="313"/>
      <c r="AI137" s="313"/>
      <c r="AJ137" s="313"/>
      <c r="AK137" s="313"/>
      <c r="AL137" s="313"/>
      <c r="AM137" s="313"/>
      <c r="AN137" s="313"/>
      <c r="AO137" s="313"/>
      <c r="AP137" s="313"/>
      <c r="AQ137" s="131"/>
      <c r="AR137" s="132"/>
      <c r="AS137" s="132"/>
      <c r="AT137" s="132"/>
      <c r="AU137" s="132"/>
      <c r="AV137" s="132"/>
      <c r="AW137" s="132"/>
      <c r="AX137" s="132"/>
    </row>
    <row r="138" spans="2:50" x14ac:dyDescent="0.2">
      <c r="B138" s="340"/>
      <c r="C138" s="313"/>
      <c r="D138" s="313"/>
      <c r="E138" s="313"/>
      <c r="F138" s="313"/>
      <c r="G138" s="313"/>
      <c r="H138" s="313"/>
      <c r="I138" s="313"/>
      <c r="J138" s="313"/>
      <c r="K138" s="313"/>
      <c r="L138" s="313"/>
      <c r="M138" s="313"/>
      <c r="N138" s="313"/>
      <c r="O138" s="313"/>
      <c r="P138" s="313"/>
      <c r="Q138" s="313"/>
      <c r="R138" s="313"/>
      <c r="S138" s="313"/>
      <c r="T138" s="313"/>
      <c r="U138" s="314"/>
      <c r="V138" s="313"/>
      <c r="W138" s="313"/>
      <c r="X138" s="313"/>
      <c r="Y138" s="313"/>
      <c r="Z138" s="313"/>
      <c r="AA138" s="313"/>
      <c r="AB138" s="313"/>
      <c r="AC138" s="313"/>
      <c r="AD138" s="313"/>
      <c r="AE138" s="313"/>
      <c r="AF138" s="313"/>
      <c r="AG138" s="324"/>
      <c r="AH138" s="313"/>
      <c r="AI138" s="313"/>
      <c r="AJ138" s="313"/>
      <c r="AK138" s="313"/>
      <c r="AL138" s="313"/>
      <c r="AM138" s="313"/>
      <c r="AN138" s="313"/>
      <c r="AO138" s="313"/>
      <c r="AP138" s="313"/>
      <c r="AQ138" s="131"/>
      <c r="AR138" s="132"/>
      <c r="AS138" s="132"/>
      <c r="AT138" s="132"/>
      <c r="AU138" s="132"/>
      <c r="AV138" s="132"/>
      <c r="AW138" s="132"/>
      <c r="AX138" s="132"/>
    </row>
    <row r="139" spans="2:50" x14ac:dyDescent="0.2">
      <c r="B139" s="340"/>
      <c r="C139" s="313"/>
      <c r="D139" s="313"/>
      <c r="E139" s="313"/>
      <c r="F139" s="313"/>
      <c r="G139" s="313"/>
      <c r="H139" s="313"/>
      <c r="I139" s="313"/>
      <c r="J139" s="313"/>
      <c r="K139" s="313"/>
      <c r="L139" s="313"/>
      <c r="M139" s="313"/>
      <c r="N139" s="313"/>
      <c r="O139" s="313"/>
      <c r="P139" s="313"/>
      <c r="Q139" s="313"/>
      <c r="R139" s="313"/>
      <c r="S139" s="313"/>
      <c r="T139" s="313"/>
      <c r="U139" s="314"/>
      <c r="V139" s="313"/>
      <c r="W139" s="313"/>
      <c r="X139" s="313"/>
      <c r="Y139" s="313"/>
      <c r="Z139" s="313"/>
      <c r="AA139" s="313"/>
      <c r="AB139" s="313"/>
      <c r="AC139" s="313"/>
      <c r="AD139" s="313"/>
      <c r="AE139" s="313"/>
      <c r="AF139" s="313"/>
      <c r="AG139" s="324"/>
      <c r="AH139" s="313"/>
      <c r="AI139" s="313"/>
      <c r="AJ139" s="313"/>
      <c r="AK139" s="313"/>
      <c r="AL139" s="313"/>
      <c r="AM139" s="313"/>
      <c r="AN139" s="313"/>
      <c r="AO139" s="313"/>
      <c r="AP139" s="313"/>
      <c r="AQ139" s="131"/>
      <c r="AR139" s="132"/>
      <c r="AS139" s="132"/>
      <c r="AT139" s="132"/>
      <c r="AU139" s="132"/>
      <c r="AV139" s="132"/>
      <c r="AW139" s="110"/>
      <c r="AX139" s="110"/>
    </row>
    <row r="140" spans="2:50" x14ac:dyDescent="0.2">
      <c r="B140" s="341"/>
      <c r="C140" s="313"/>
      <c r="D140" s="313"/>
      <c r="E140" s="313"/>
      <c r="F140" s="313"/>
      <c r="G140" s="313"/>
      <c r="H140" s="313"/>
      <c r="I140" s="313"/>
      <c r="J140" s="313"/>
      <c r="K140" s="313"/>
      <c r="L140" s="313"/>
      <c r="M140" s="313"/>
      <c r="N140" s="313"/>
      <c r="O140" s="313"/>
      <c r="P140" s="313"/>
      <c r="Q140" s="313"/>
      <c r="R140" s="313"/>
      <c r="S140" s="313"/>
      <c r="T140" s="313"/>
      <c r="U140" s="314"/>
      <c r="V140" s="313"/>
      <c r="W140" s="313"/>
      <c r="X140" s="313"/>
      <c r="Y140" s="313"/>
      <c r="Z140" s="313"/>
      <c r="AA140" s="313"/>
      <c r="AB140" s="313"/>
      <c r="AC140" s="313"/>
      <c r="AD140" s="313"/>
      <c r="AE140" s="313"/>
      <c r="AF140" s="313"/>
      <c r="AG140" s="324"/>
      <c r="AH140" s="313"/>
      <c r="AI140" s="313"/>
      <c r="AJ140" s="313"/>
      <c r="AK140" s="313"/>
      <c r="AL140" s="313"/>
      <c r="AM140" s="313"/>
      <c r="AN140" s="313"/>
      <c r="AO140" s="313"/>
      <c r="AP140" s="313"/>
      <c r="AQ140" s="131"/>
      <c r="AR140" s="132"/>
      <c r="AS140" s="132"/>
      <c r="AT140" s="132"/>
      <c r="AU140" s="132"/>
      <c r="AV140" s="132"/>
      <c r="AW140" s="132"/>
      <c r="AX140" s="132"/>
    </row>
    <row r="141" spans="2:50" x14ac:dyDescent="0.2">
      <c r="B141" s="341"/>
      <c r="C141" s="313"/>
      <c r="D141" s="313"/>
      <c r="E141" s="313"/>
      <c r="F141" s="313"/>
      <c r="G141" s="313"/>
      <c r="H141" s="313"/>
      <c r="I141" s="313"/>
      <c r="J141" s="313"/>
      <c r="K141" s="313"/>
      <c r="L141" s="313"/>
      <c r="M141" s="313"/>
      <c r="N141" s="313"/>
      <c r="O141" s="313"/>
      <c r="P141" s="313"/>
      <c r="Q141" s="313"/>
      <c r="R141" s="313"/>
      <c r="S141" s="313"/>
      <c r="T141" s="313"/>
      <c r="U141" s="314"/>
      <c r="V141" s="313"/>
      <c r="W141" s="313"/>
      <c r="X141" s="313"/>
      <c r="Y141" s="313"/>
      <c r="Z141" s="313"/>
      <c r="AA141" s="313"/>
      <c r="AB141" s="313"/>
      <c r="AC141" s="313"/>
      <c r="AD141" s="313"/>
      <c r="AE141" s="313"/>
      <c r="AF141" s="313"/>
      <c r="AG141" s="324"/>
      <c r="AH141" s="313"/>
      <c r="AI141" s="313"/>
      <c r="AJ141" s="313"/>
      <c r="AK141" s="313"/>
      <c r="AL141" s="313"/>
      <c r="AM141" s="313"/>
      <c r="AN141" s="313"/>
      <c r="AO141" s="313"/>
      <c r="AP141" s="313"/>
      <c r="AQ141" s="111"/>
      <c r="AR141" s="110"/>
      <c r="AS141" s="110"/>
      <c r="AT141" s="110"/>
      <c r="AU141" s="110"/>
      <c r="AV141" s="110"/>
      <c r="AW141" s="110"/>
      <c r="AX141" s="110"/>
    </row>
    <row r="142" spans="2:50" x14ac:dyDescent="0.2">
      <c r="B142" s="341"/>
      <c r="C142" s="313"/>
      <c r="D142" s="313"/>
      <c r="E142" s="313"/>
      <c r="F142" s="313"/>
      <c r="G142" s="313"/>
      <c r="H142" s="313"/>
      <c r="I142" s="313"/>
      <c r="J142" s="313"/>
      <c r="K142" s="313"/>
      <c r="L142" s="313"/>
      <c r="M142" s="313"/>
      <c r="N142" s="313"/>
      <c r="O142" s="313"/>
      <c r="P142" s="313"/>
      <c r="Q142" s="313"/>
      <c r="R142" s="313"/>
      <c r="S142" s="313"/>
      <c r="T142" s="313"/>
      <c r="U142" s="314"/>
      <c r="V142" s="313"/>
      <c r="W142" s="313"/>
      <c r="X142" s="313"/>
      <c r="Y142" s="313"/>
      <c r="Z142" s="313"/>
      <c r="AA142" s="313"/>
      <c r="AB142" s="313"/>
      <c r="AC142" s="313"/>
      <c r="AD142" s="313"/>
      <c r="AE142" s="313"/>
      <c r="AF142" s="313"/>
      <c r="AG142" s="324"/>
      <c r="AH142" s="313"/>
      <c r="AI142" s="313"/>
      <c r="AJ142" s="313"/>
      <c r="AK142" s="313"/>
      <c r="AL142" s="313"/>
      <c r="AM142" s="313"/>
      <c r="AN142" s="313"/>
      <c r="AO142" s="313"/>
      <c r="AP142" s="313"/>
      <c r="AQ142" s="131"/>
      <c r="AR142" s="132"/>
      <c r="AS142" s="132"/>
      <c r="AT142" s="132"/>
      <c r="AU142" s="132"/>
      <c r="AV142" s="132"/>
      <c r="AW142" s="132"/>
      <c r="AX142" s="132"/>
    </row>
    <row r="143" spans="2:50" x14ac:dyDescent="0.2">
      <c r="B143" s="340"/>
      <c r="C143" s="313"/>
      <c r="D143" s="313"/>
      <c r="E143" s="313"/>
      <c r="F143" s="313"/>
      <c r="G143" s="313"/>
      <c r="H143" s="313"/>
      <c r="I143" s="313"/>
      <c r="J143" s="313"/>
      <c r="K143" s="313"/>
      <c r="L143" s="313"/>
      <c r="M143" s="313"/>
      <c r="N143" s="313"/>
      <c r="O143" s="313"/>
      <c r="P143" s="313"/>
      <c r="Q143" s="313"/>
      <c r="R143" s="313"/>
      <c r="S143" s="313"/>
      <c r="T143" s="313"/>
      <c r="U143" s="314"/>
      <c r="V143" s="313"/>
      <c r="W143" s="313"/>
      <c r="X143" s="313"/>
      <c r="Y143" s="313"/>
      <c r="Z143" s="313"/>
      <c r="AA143" s="313"/>
      <c r="AB143" s="313"/>
      <c r="AC143" s="313"/>
      <c r="AD143" s="313"/>
      <c r="AE143" s="313"/>
      <c r="AF143" s="313"/>
      <c r="AG143" s="324"/>
      <c r="AH143" s="313"/>
      <c r="AI143" s="313"/>
      <c r="AJ143" s="313"/>
      <c r="AK143" s="313"/>
      <c r="AL143" s="313"/>
      <c r="AM143" s="313"/>
      <c r="AN143" s="313"/>
      <c r="AO143" s="313"/>
      <c r="AP143" s="313"/>
      <c r="AQ143" s="111"/>
      <c r="AR143" s="110"/>
      <c r="AS143" s="110"/>
      <c r="AT143" s="110"/>
      <c r="AU143" s="110"/>
      <c r="AV143" s="110"/>
      <c r="AW143" s="110"/>
      <c r="AX143" s="110"/>
    </row>
    <row r="144" spans="2:50" x14ac:dyDescent="0.2">
      <c r="B144" s="340"/>
      <c r="C144" s="313"/>
      <c r="D144" s="313"/>
      <c r="E144" s="313"/>
      <c r="F144" s="313"/>
      <c r="G144" s="313"/>
      <c r="H144" s="313"/>
      <c r="I144" s="313"/>
      <c r="J144" s="313"/>
      <c r="K144" s="313"/>
      <c r="L144" s="313"/>
      <c r="M144" s="313"/>
      <c r="N144" s="313"/>
      <c r="O144" s="313"/>
      <c r="P144" s="313"/>
      <c r="Q144" s="313"/>
      <c r="R144" s="313"/>
      <c r="S144" s="313"/>
      <c r="T144" s="313"/>
      <c r="U144" s="314"/>
      <c r="V144" s="313"/>
      <c r="W144" s="313"/>
      <c r="X144" s="313"/>
      <c r="Y144" s="313"/>
      <c r="Z144" s="313"/>
      <c r="AA144" s="313"/>
      <c r="AB144" s="313"/>
      <c r="AC144" s="313"/>
      <c r="AD144" s="313"/>
      <c r="AE144" s="313"/>
      <c r="AF144" s="313"/>
      <c r="AG144" s="324"/>
      <c r="AH144" s="313"/>
      <c r="AI144" s="313"/>
      <c r="AJ144" s="313"/>
      <c r="AK144" s="313"/>
      <c r="AL144" s="313"/>
      <c r="AM144" s="313"/>
      <c r="AN144" s="313"/>
      <c r="AO144" s="313"/>
      <c r="AP144" s="313"/>
      <c r="AQ144" s="111"/>
      <c r="AR144" s="110"/>
      <c r="AS144" s="110"/>
      <c r="AT144" s="110"/>
      <c r="AU144" s="110"/>
      <c r="AV144" s="110"/>
      <c r="AW144" s="110"/>
      <c r="AX144" s="110"/>
    </row>
    <row r="145" spans="2:50" x14ac:dyDescent="0.2">
      <c r="B145" s="340"/>
      <c r="C145" s="313"/>
      <c r="D145" s="313"/>
      <c r="E145" s="313"/>
      <c r="F145" s="313"/>
      <c r="G145" s="313"/>
      <c r="H145" s="313"/>
      <c r="I145" s="313"/>
      <c r="J145" s="313"/>
      <c r="K145" s="313"/>
      <c r="L145" s="313"/>
      <c r="M145" s="313"/>
      <c r="N145" s="313"/>
      <c r="O145" s="313"/>
      <c r="P145" s="313"/>
      <c r="Q145" s="313"/>
      <c r="R145" s="313"/>
      <c r="S145" s="313"/>
      <c r="T145" s="313"/>
      <c r="U145" s="314"/>
      <c r="V145" s="313"/>
      <c r="W145" s="313"/>
      <c r="X145" s="313"/>
      <c r="Y145" s="313"/>
      <c r="Z145" s="313"/>
      <c r="AA145" s="313"/>
      <c r="AB145" s="313"/>
      <c r="AC145" s="313"/>
      <c r="AD145" s="313"/>
      <c r="AE145" s="313"/>
      <c r="AF145" s="313"/>
      <c r="AG145" s="324"/>
      <c r="AH145" s="313"/>
      <c r="AI145" s="313"/>
      <c r="AJ145" s="313"/>
      <c r="AK145" s="313"/>
      <c r="AL145" s="313"/>
      <c r="AM145" s="313"/>
      <c r="AN145" s="313"/>
      <c r="AO145" s="313"/>
      <c r="AP145" s="313"/>
      <c r="AQ145" s="111"/>
      <c r="AR145" s="110"/>
      <c r="AS145" s="110"/>
      <c r="AT145" s="110"/>
      <c r="AU145" s="110"/>
      <c r="AV145" s="110"/>
      <c r="AW145" s="110"/>
      <c r="AX145" s="110"/>
    </row>
    <row r="146" spans="2:50" x14ac:dyDescent="0.2">
      <c r="B146" s="341"/>
      <c r="C146" s="313"/>
      <c r="D146" s="313"/>
      <c r="E146" s="313"/>
      <c r="F146" s="313"/>
      <c r="G146" s="313"/>
      <c r="H146" s="313"/>
      <c r="I146" s="313"/>
      <c r="J146" s="313"/>
      <c r="K146" s="313"/>
      <c r="L146" s="313"/>
      <c r="M146" s="313"/>
      <c r="N146" s="313"/>
      <c r="O146" s="313"/>
      <c r="P146" s="313"/>
      <c r="Q146" s="313"/>
      <c r="R146" s="313"/>
      <c r="S146" s="313"/>
      <c r="T146" s="313"/>
      <c r="U146" s="314"/>
      <c r="V146" s="313"/>
      <c r="W146" s="313"/>
      <c r="X146" s="313"/>
      <c r="Y146" s="313"/>
      <c r="Z146" s="313"/>
      <c r="AA146" s="313"/>
      <c r="AB146" s="313"/>
      <c r="AC146" s="313"/>
      <c r="AD146" s="313"/>
      <c r="AE146" s="313"/>
      <c r="AF146" s="313"/>
      <c r="AG146" s="324"/>
      <c r="AH146" s="313"/>
      <c r="AI146" s="313"/>
      <c r="AJ146" s="313"/>
      <c r="AK146" s="313"/>
      <c r="AL146" s="313"/>
      <c r="AM146" s="313"/>
      <c r="AN146" s="313"/>
      <c r="AO146" s="313"/>
      <c r="AP146" s="313"/>
      <c r="AQ146" s="111"/>
      <c r="AR146" s="110"/>
      <c r="AS146" s="110"/>
      <c r="AT146" s="110"/>
      <c r="AU146" s="110"/>
      <c r="AV146" s="110"/>
      <c r="AW146" s="110"/>
      <c r="AX146" s="110"/>
    </row>
    <row r="147" spans="2:50" x14ac:dyDescent="0.2">
      <c r="B147" s="340"/>
      <c r="C147" s="313"/>
      <c r="D147" s="313"/>
      <c r="E147" s="313"/>
      <c r="F147" s="313"/>
      <c r="G147" s="313"/>
      <c r="H147" s="313"/>
      <c r="I147" s="313"/>
      <c r="J147" s="313"/>
      <c r="K147" s="313"/>
      <c r="L147" s="313"/>
      <c r="M147" s="313"/>
      <c r="N147" s="313"/>
      <c r="O147" s="313"/>
      <c r="P147" s="313"/>
      <c r="Q147" s="313"/>
      <c r="R147" s="313"/>
      <c r="S147" s="313"/>
      <c r="T147" s="313"/>
      <c r="U147" s="314"/>
      <c r="V147" s="313"/>
      <c r="W147" s="313"/>
      <c r="X147" s="313"/>
      <c r="Y147" s="313"/>
      <c r="Z147" s="313"/>
      <c r="AA147" s="313"/>
      <c r="AB147" s="313"/>
      <c r="AC147" s="313"/>
      <c r="AD147" s="313"/>
      <c r="AE147" s="313"/>
      <c r="AF147" s="313"/>
      <c r="AG147" s="324"/>
      <c r="AH147" s="313"/>
      <c r="AI147" s="313"/>
      <c r="AJ147" s="313"/>
      <c r="AK147" s="313"/>
      <c r="AL147" s="313"/>
      <c r="AM147" s="313"/>
      <c r="AN147" s="313"/>
      <c r="AO147" s="313"/>
      <c r="AP147" s="313"/>
      <c r="AQ147" s="131"/>
      <c r="AR147" s="132"/>
      <c r="AS147" s="132"/>
      <c r="AT147" s="132"/>
      <c r="AU147" s="132"/>
      <c r="AV147" s="132"/>
      <c r="AW147" s="132"/>
      <c r="AX147" s="132"/>
    </row>
    <row r="148" spans="2:50" x14ac:dyDescent="0.2">
      <c r="B148" s="340"/>
      <c r="C148" s="313"/>
      <c r="D148" s="313"/>
      <c r="E148" s="313"/>
      <c r="F148" s="313"/>
      <c r="G148" s="313"/>
      <c r="H148" s="313"/>
      <c r="I148" s="313"/>
      <c r="J148" s="313"/>
      <c r="K148" s="313"/>
      <c r="L148" s="313"/>
      <c r="M148" s="313"/>
      <c r="N148" s="313"/>
      <c r="O148" s="313"/>
      <c r="P148" s="313"/>
      <c r="Q148" s="313"/>
      <c r="R148" s="313"/>
      <c r="S148" s="313"/>
      <c r="T148" s="313"/>
      <c r="U148" s="314"/>
      <c r="V148" s="313"/>
      <c r="W148" s="313"/>
      <c r="X148" s="313"/>
      <c r="Y148" s="313"/>
      <c r="Z148" s="313"/>
      <c r="AA148" s="313"/>
      <c r="AB148" s="313"/>
      <c r="AC148" s="313"/>
      <c r="AD148" s="313"/>
      <c r="AE148" s="313"/>
      <c r="AF148" s="313"/>
      <c r="AG148" s="324"/>
      <c r="AH148" s="313"/>
      <c r="AI148" s="313"/>
      <c r="AJ148" s="313"/>
      <c r="AK148" s="313"/>
      <c r="AL148" s="313"/>
      <c r="AM148" s="313"/>
      <c r="AN148" s="313"/>
      <c r="AO148" s="313"/>
      <c r="AP148" s="313"/>
      <c r="AQ148" s="131"/>
      <c r="AR148" s="132"/>
      <c r="AS148" s="132"/>
      <c r="AT148" s="132"/>
      <c r="AU148" s="132"/>
      <c r="AV148" s="132"/>
      <c r="AW148" s="132"/>
      <c r="AX148" s="132"/>
    </row>
    <row r="149" spans="2:50" x14ac:dyDescent="0.2">
      <c r="B149" s="340"/>
      <c r="C149" s="313"/>
      <c r="D149" s="313"/>
      <c r="E149" s="313"/>
      <c r="F149" s="313"/>
      <c r="G149" s="313"/>
      <c r="H149" s="313"/>
      <c r="I149" s="313"/>
      <c r="J149" s="313"/>
      <c r="K149" s="313"/>
      <c r="L149" s="313"/>
      <c r="M149" s="313"/>
      <c r="N149" s="313"/>
      <c r="O149" s="313"/>
      <c r="P149" s="313"/>
      <c r="Q149" s="313"/>
      <c r="R149" s="313"/>
      <c r="S149" s="313"/>
      <c r="T149" s="313"/>
      <c r="U149" s="314"/>
      <c r="V149" s="313"/>
      <c r="W149" s="313"/>
      <c r="X149" s="313"/>
      <c r="Y149" s="313"/>
      <c r="Z149" s="313"/>
      <c r="AA149" s="313"/>
      <c r="AB149" s="313"/>
      <c r="AC149" s="313"/>
      <c r="AD149" s="313"/>
      <c r="AE149" s="313"/>
      <c r="AF149" s="313"/>
      <c r="AG149" s="324"/>
      <c r="AH149" s="313"/>
      <c r="AI149" s="313"/>
      <c r="AJ149" s="313"/>
      <c r="AK149" s="313"/>
      <c r="AL149" s="313"/>
      <c r="AM149" s="313"/>
      <c r="AN149" s="313"/>
      <c r="AO149" s="313"/>
      <c r="AP149" s="313"/>
      <c r="AQ149" s="131"/>
      <c r="AR149" s="132"/>
      <c r="AS149" s="132"/>
      <c r="AT149" s="132"/>
      <c r="AU149" s="132"/>
      <c r="AV149" s="132"/>
      <c r="AW149" s="132"/>
      <c r="AX149" s="132"/>
    </row>
    <row r="150" spans="2:50" x14ac:dyDescent="0.2">
      <c r="B150" s="340"/>
      <c r="C150" s="313"/>
      <c r="D150" s="313"/>
      <c r="E150" s="313"/>
      <c r="F150" s="313"/>
      <c r="G150" s="313"/>
      <c r="H150" s="313"/>
      <c r="I150" s="313"/>
      <c r="J150" s="313"/>
      <c r="K150" s="313"/>
      <c r="L150" s="313"/>
      <c r="M150" s="313"/>
      <c r="N150" s="313"/>
      <c r="O150" s="313"/>
      <c r="P150" s="313"/>
      <c r="Q150" s="313"/>
      <c r="R150" s="313"/>
      <c r="S150" s="313"/>
      <c r="T150" s="313"/>
      <c r="U150" s="314"/>
      <c r="V150" s="313"/>
      <c r="W150" s="313"/>
      <c r="X150" s="313"/>
      <c r="Y150" s="313"/>
      <c r="Z150" s="313"/>
      <c r="AA150" s="313"/>
      <c r="AB150" s="313"/>
      <c r="AC150" s="313"/>
      <c r="AD150" s="313"/>
      <c r="AE150" s="313"/>
      <c r="AF150" s="313"/>
      <c r="AG150" s="324"/>
      <c r="AH150" s="313"/>
      <c r="AI150" s="313"/>
      <c r="AJ150" s="313"/>
      <c r="AK150" s="313"/>
      <c r="AL150" s="313"/>
      <c r="AM150" s="313"/>
      <c r="AN150" s="313"/>
      <c r="AO150" s="313"/>
      <c r="AP150" s="313"/>
      <c r="AQ150" s="131"/>
      <c r="AR150" s="132"/>
      <c r="AS150" s="132"/>
      <c r="AT150" s="132"/>
      <c r="AU150" s="132"/>
      <c r="AV150" s="132"/>
      <c r="AW150" s="132"/>
      <c r="AX150" s="132"/>
    </row>
    <row r="151" spans="2:50" x14ac:dyDescent="0.2">
      <c r="B151" s="340"/>
      <c r="C151" s="313"/>
      <c r="D151" s="313"/>
      <c r="E151" s="313"/>
      <c r="F151" s="313"/>
      <c r="G151" s="313"/>
      <c r="H151" s="313"/>
      <c r="I151" s="313"/>
      <c r="J151" s="313"/>
      <c r="K151" s="313"/>
      <c r="L151" s="313"/>
      <c r="M151" s="313"/>
      <c r="N151" s="313"/>
      <c r="O151" s="313"/>
      <c r="P151" s="313"/>
      <c r="Q151" s="313"/>
      <c r="R151" s="313"/>
      <c r="S151" s="313"/>
      <c r="T151" s="313"/>
      <c r="U151" s="314"/>
      <c r="V151" s="313"/>
      <c r="W151" s="313"/>
      <c r="X151" s="313"/>
      <c r="Y151" s="313"/>
      <c r="Z151" s="313"/>
      <c r="AA151" s="313"/>
      <c r="AB151" s="313"/>
      <c r="AC151" s="313"/>
      <c r="AD151" s="313"/>
      <c r="AE151" s="313"/>
      <c r="AF151" s="313"/>
      <c r="AG151" s="324"/>
      <c r="AH151" s="313"/>
      <c r="AI151" s="313"/>
      <c r="AJ151" s="313"/>
      <c r="AK151" s="313"/>
      <c r="AL151" s="313"/>
      <c r="AM151" s="313"/>
      <c r="AN151" s="313"/>
      <c r="AO151" s="313"/>
      <c r="AP151" s="313"/>
      <c r="AQ151" s="111"/>
      <c r="AR151" s="110"/>
      <c r="AS151" s="110"/>
      <c r="AT151" s="110"/>
      <c r="AU151" s="110"/>
      <c r="AV151" s="110"/>
      <c r="AW151" s="110"/>
      <c r="AX151" s="110"/>
    </row>
    <row r="152" spans="2:50" x14ac:dyDescent="0.2">
      <c r="B152" s="341"/>
      <c r="C152" s="313"/>
      <c r="D152" s="313"/>
      <c r="E152" s="313"/>
      <c r="F152" s="313"/>
      <c r="G152" s="313"/>
      <c r="H152" s="313"/>
      <c r="I152" s="313"/>
      <c r="J152" s="313"/>
      <c r="K152" s="313"/>
      <c r="L152" s="313"/>
      <c r="M152" s="313"/>
      <c r="N152" s="313"/>
      <c r="O152" s="313"/>
      <c r="P152" s="313"/>
      <c r="Q152" s="313"/>
      <c r="R152" s="313"/>
      <c r="S152" s="313"/>
      <c r="T152" s="313"/>
      <c r="U152" s="314"/>
      <c r="V152" s="313"/>
      <c r="W152" s="313"/>
      <c r="X152" s="313"/>
      <c r="Y152" s="313"/>
      <c r="Z152" s="313"/>
      <c r="AA152" s="313"/>
      <c r="AB152" s="313"/>
      <c r="AC152" s="313"/>
      <c r="AD152" s="313"/>
      <c r="AE152" s="313"/>
      <c r="AF152" s="313"/>
      <c r="AG152" s="324"/>
      <c r="AH152" s="313"/>
      <c r="AI152" s="313"/>
      <c r="AJ152" s="313"/>
      <c r="AK152" s="313"/>
      <c r="AL152" s="313"/>
      <c r="AM152" s="313"/>
      <c r="AN152" s="313"/>
      <c r="AO152" s="313"/>
      <c r="AP152" s="313"/>
      <c r="AQ152" s="131"/>
      <c r="AR152" s="132"/>
      <c r="AS152" s="132"/>
      <c r="AT152" s="132"/>
      <c r="AU152" s="132"/>
      <c r="AV152" s="132"/>
      <c r="AW152" s="132"/>
      <c r="AX152" s="132"/>
    </row>
    <row r="153" spans="2:50" x14ac:dyDescent="0.2">
      <c r="B153" s="340"/>
      <c r="C153" s="313"/>
      <c r="D153" s="313"/>
      <c r="E153" s="313"/>
      <c r="F153" s="313"/>
      <c r="G153" s="313"/>
      <c r="H153" s="313"/>
      <c r="I153" s="313"/>
      <c r="J153" s="313"/>
      <c r="K153" s="313"/>
      <c r="L153" s="313"/>
      <c r="M153" s="313"/>
      <c r="N153" s="313"/>
      <c r="O153" s="313"/>
      <c r="P153" s="313"/>
      <c r="Q153" s="313"/>
      <c r="R153" s="313"/>
      <c r="S153" s="313"/>
      <c r="T153" s="313"/>
      <c r="U153" s="314"/>
      <c r="V153" s="313"/>
      <c r="W153" s="313"/>
      <c r="X153" s="313"/>
      <c r="Y153" s="313"/>
      <c r="Z153" s="313"/>
      <c r="AA153" s="313"/>
      <c r="AB153" s="313"/>
      <c r="AC153" s="313"/>
      <c r="AD153" s="313"/>
      <c r="AE153" s="313"/>
      <c r="AF153" s="313"/>
      <c r="AG153" s="324"/>
      <c r="AH153" s="313"/>
      <c r="AI153" s="313"/>
      <c r="AJ153" s="313"/>
      <c r="AK153" s="313"/>
      <c r="AL153" s="313"/>
      <c r="AM153" s="313"/>
      <c r="AN153" s="313"/>
      <c r="AO153" s="313"/>
      <c r="AP153" s="313"/>
      <c r="AQ153" s="131"/>
      <c r="AR153" s="132"/>
      <c r="AS153" s="132"/>
      <c r="AT153" s="132"/>
      <c r="AU153" s="132"/>
      <c r="AV153" s="132"/>
      <c r="AW153" s="132"/>
      <c r="AX153" s="132"/>
    </row>
    <row r="154" spans="2:50" x14ac:dyDescent="0.2">
      <c r="AQ154" s="29"/>
    </row>
    <row r="155" spans="2:50" x14ac:dyDescent="0.2">
      <c r="AQ155" s="29"/>
    </row>
    <row r="156" spans="2:50" x14ac:dyDescent="0.2">
      <c r="AQ156" s="29"/>
    </row>
    <row r="157" spans="2:50" x14ac:dyDescent="0.2">
      <c r="AQ157" s="29"/>
    </row>
    <row r="158" spans="2:50" x14ac:dyDescent="0.2">
      <c r="AQ158" s="29"/>
    </row>
    <row r="159" spans="2:50" x14ac:dyDescent="0.2">
      <c r="AQ159" s="29"/>
    </row>
    <row r="160" spans="2:50" x14ac:dyDescent="0.2">
      <c r="AQ160" s="29"/>
    </row>
    <row r="161" spans="43:43" x14ac:dyDescent="0.2">
      <c r="AQ161" s="29"/>
    </row>
    <row r="162" spans="43:43" x14ac:dyDescent="0.2">
      <c r="AQ162" s="29"/>
    </row>
    <row r="163" spans="43:43" x14ac:dyDescent="0.2">
      <c r="AQ163" s="29"/>
    </row>
    <row r="164" spans="43:43" x14ac:dyDescent="0.2">
      <c r="AQ164" s="29"/>
    </row>
    <row r="165" spans="43:43" x14ac:dyDescent="0.2">
      <c r="AQ165" s="29"/>
    </row>
    <row r="166" spans="43:43" x14ac:dyDescent="0.2">
      <c r="AQ166" s="29"/>
    </row>
    <row r="167" spans="43:43" x14ac:dyDescent="0.2">
      <c r="AQ167" s="29"/>
    </row>
    <row r="168" spans="43:43" x14ac:dyDescent="0.2">
      <c r="AQ168" s="29"/>
    </row>
    <row r="169" spans="43:43" x14ac:dyDescent="0.2">
      <c r="AQ169" s="29"/>
    </row>
    <row r="170" spans="43:43" x14ac:dyDescent="0.2">
      <c r="AQ170" s="29"/>
    </row>
    <row r="171" spans="43:43" x14ac:dyDescent="0.2">
      <c r="AQ171" s="29"/>
    </row>
    <row r="172" spans="43:43" x14ac:dyDescent="0.2">
      <c r="AQ172" s="29"/>
    </row>
    <row r="173" spans="43:43" x14ac:dyDescent="0.2">
      <c r="AQ173" s="29"/>
    </row>
    <row r="174" spans="43:43" x14ac:dyDescent="0.2">
      <c r="AQ174" s="29"/>
    </row>
    <row r="175" spans="43:43" x14ac:dyDescent="0.2">
      <c r="AQ175" s="29"/>
    </row>
    <row r="176" spans="43:43" x14ac:dyDescent="0.2">
      <c r="AQ176" s="29"/>
    </row>
    <row r="177" spans="43:43" x14ac:dyDescent="0.2">
      <c r="AQ177" s="29"/>
    </row>
    <row r="178" spans="43:43" x14ac:dyDescent="0.2">
      <c r="AQ178" s="29"/>
    </row>
    <row r="179" spans="43:43" x14ac:dyDescent="0.2">
      <c r="AQ179" s="29"/>
    </row>
    <row r="180" spans="43:43" x14ac:dyDescent="0.2">
      <c r="AQ180" s="29"/>
    </row>
    <row r="181" spans="43:43" x14ac:dyDescent="0.2">
      <c r="AQ181" s="29"/>
    </row>
    <row r="182" spans="43:43" x14ac:dyDescent="0.2">
      <c r="AQ182" s="29"/>
    </row>
    <row r="183" spans="43:43" x14ac:dyDescent="0.2">
      <c r="AQ183" s="29"/>
    </row>
    <row r="184" spans="43:43" x14ac:dyDescent="0.2">
      <c r="AQ184" s="29"/>
    </row>
    <row r="185" spans="43:43" x14ac:dyDescent="0.2">
      <c r="AQ185" s="29"/>
    </row>
    <row r="186" spans="43:43" x14ac:dyDescent="0.2">
      <c r="AQ186" s="29"/>
    </row>
    <row r="187" spans="43:43" x14ac:dyDescent="0.2">
      <c r="AQ187" s="29"/>
    </row>
    <row r="188" spans="43:43" x14ac:dyDescent="0.2">
      <c r="AQ188" s="29"/>
    </row>
    <row r="189" spans="43:43" x14ac:dyDescent="0.2">
      <c r="AQ189" s="29"/>
    </row>
    <row r="190" spans="43:43" x14ac:dyDescent="0.2">
      <c r="AQ190" s="29"/>
    </row>
    <row r="191" spans="43:43" x14ac:dyDescent="0.2">
      <c r="AQ191" s="29"/>
    </row>
    <row r="192" spans="43:43" x14ac:dyDescent="0.2">
      <c r="AQ192" s="29"/>
    </row>
    <row r="193" spans="43:43" x14ac:dyDescent="0.2">
      <c r="AQ193" s="29"/>
    </row>
    <row r="194" spans="43:43" x14ac:dyDescent="0.2">
      <c r="AQ194" s="29"/>
    </row>
    <row r="195" spans="43:43" x14ac:dyDescent="0.2">
      <c r="AQ195" s="29"/>
    </row>
    <row r="196" spans="43:43" x14ac:dyDescent="0.2">
      <c r="AQ196" s="29"/>
    </row>
    <row r="197" spans="43:43" x14ac:dyDescent="0.2">
      <c r="AQ197" s="29"/>
    </row>
    <row r="198" spans="43:43" x14ac:dyDescent="0.2">
      <c r="AQ198" s="29"/>
    </row>
    <row r="199" spans="43:43" x14ac:dyDescent="0.2">
      <c r="AQ199" s="29"/>
    </row>
    <row r="200" spans="43:43" x14ac:dyDescent="0.2">
      <c r="AQ200" s="29"/>
    </row>
    <row r="201" spans="43:43" x14ac:dyDescent="0.2">
      <c r="AQ201" s="29"/>
    </row>
    <row r="202" spans="43:43" x14ac:dyDescent="0.2">
      <c r="AQ202" s="29"/>
    </row>
    <row r="203" spans="43:43" x14ac:dyDescent="0.2">
      <c r="AQ203" s="29"/>
    </row>
    <row r="204" spans="43:43" x14ac:dyDescent="0.2">
      <c r="AQ204" s="29"/>
    </row>
    <row r="205" spans="43:43" x14ac:dyDescent="0.2">
      <c r="AQ205" s="29"/>
    </row>
    <row r="206" spans="43:43" x14ac:dyDescent="0.2">
      <c r="AQ206" s="29"/>
    </row>
    <row r="207" spans="43:43" x14ac:dyDescent="0.2">
      <c r="AQ207" s="29"/>
    </row>
    <row r="208" spans="43:43" x14ac:dyDescent="0.2">
      <c r="AQ208" s="29"/>
    </row>
    <row r="209" spans="43:43" x14ac:dyDescent="0.2">
      <c r="AQ209" s="29"/>
    </row>
    <row r="210" spans="43:43" x14ac:dyDescent="0.2">
      <c r="AQ210" s="29"/>
    </row>
    <row r="211" spans="43:43" x14ac:dyDescent="0.2">
      <c r="AQ211" s="29"/>
    </row>
    <row r="212" spans="43:43" x14ac:dyDescent="0.2">
      <c r="AQ212" s="29"/>
    </row>
    <row r="213" spans="43:43" x14ac:dyDescent="0.2">
      <c r="AQ213" s="29"/>
    </row>
    <row r="214" spans="43:43" x14ac:dyDescent="0.2">
      <c r="AQ214" s="29"/>
    </row>
    <row r="215" spans="43:43" x14ac:dyDescent="0.2">
      <c r="AQ215" s="29"/>
    </row>
    <row r="216" spans="43:43" x14ac:dyDescent="0.2">
      <c r="AQ216" s="29"/>
    </row>
    <row r="217" spans="43:43" x14ac:dyDescent="0.2">
      <c r="AQ217" s="29"/>
    </row>
    <row r="218" spans="43:43" x14ac:dyDescent="0.2">
      <c r="AQ218" s="29"/>
    </row>
    <row r="219" spans="43:43" x14ac:dyDescent="0.2">
      <c r="AQ219" s="29"/>
    </row>
    <row r="220" spans="43:43" x14ac:dyDescent="0.2">
      <c r="AQ220" s="29"/>
    </row>
    <row r="221" spans="43:43" x14ac:dyDescent="0.2">
      <c r="AQ221" s="29"/>
    </row>
    <row r="222" spans="43:43" x14ac:dyDescent="0.2">
      <c r="AQ222" s="29"/>
    </row>
    <row r="223" spans="43:43" x14ac:dyDescent="0.2">
      <c r="AQ223" s="29"/>
    </row>
    <row r="224" spans="43:43" x14ac:dyDescent="0.2">
      <c r="AQ224" s="29"/>
    </row>
    <row r="225" spans="43:43" x14ac:dyDescent="0.2">
      <c r="AQ225" s="29"/>
    </row>
    <row r="226" spans="43:43" x14ac:dyDescent="0.2">
      <c r="AQ226" s="29"/>
    </row>
    <row r="227" spans="43:43" x14ac:dyDescent="0.2">
      <c r="AQ227" s="29"/>
    </row>
    <row r="228" spans="43:43" x14ac:dyDescent="0.2">
      <c r="AQ228" s="29"/>
    </row>
    <row r="229" spans="43:43" x14ac:dyDescent="0.2">
      <c r="AQ229" s="29"/>
    </row>
    <row r="230" spans="43:43" x14ac:dyDescent="0.2">
      <c r="AQ230" s="29"/>
    </row>
    <row r="231" spans="43:43" x14ac:dyDescent="0.2">
      <c r="AQ231" s="29"/>
    </row>
    <row r="232" spans="43:43" x14ac:dyDescent="0.2">
      <c r="AQ232" s="29"/>
    </row>
    <row r="233" spans="43:43" x14ac:dyDescent="0.2">
      <c r="AQ233" s="29"/>
    </row>
    <row r="234" spans="43:43" x14ac:dyDescent="0.2">
      <c r="AQ234" s="29"/>
    </row>
    <row r="235" spans="43:43" x14ac:dyDescent="0.2">
      <c r="AQ235" s="29"/>
    </row>
    <row r="236" spans="43:43" x14ac:dyDescent="0.2">
      <c r="AQ236" s="29"/>
    </row>
    <row r="237" spans="43:43" x14ac:dyDescent="0.2">
      <c r="AQ237" s="29"/>
    </row>
    <row r="238" spans="43:43" x14ac:dyDescent="0.2">
      <c r="AQ238" s="29"/>
    </row>
    <row r="239" spans="43:43" x14ac:dyDescent="0.2">
      <c r="AQ239" s="29"/>
    </row>
    <row r="240" spans="43:43" x14ac:dyDescent="0.2">
      <c r="AQ240" s="29"/>
    </row>
    <row r="241" spans="43:43" x14ac:dyDescent="0.2">
      <c r="AQ241" s="29"/>
    </row>
    <row r="242" spans="43:43" x14ac:dyDescent="0.2">
      <c r="AQ242" s="29"/>
    </row>
    <row r="243" spans="43:43" x14ac:dyDescent="0.2">
      <c r="AQ243" s="29"/>
    </row>
    <row r="244" spans="43:43" x14ac:dyDescent="0.2">
      <c r="AQ244" s="29"/>
    </row>
    <row r="245" spans="43:43" x14ac:dyDescent="0.2">
      <c r="AQ245" s="29"/>
    </row>
    <row r="246" spans="43:43" x14ac:dyDescent="0.2">
      <c r="AQ246" s="29"/>
    </row>
    <row r="247" spans="43:43" x14ac:dyDescent="0.2">
      <c r="AQ247" s="29"/>
    </row>
    <row r="248" spans="43:43" x14ac:dyDescent="0.2">
      <c r="AQ248" s="29"/>
    </row>
    <row r="249" spans="43:43" x14ac:dyDescent="0.2">
      <c r="AQ249" s="29"/>
    </row>
    <row r="250" spans="43:43" x14ac:dyDescent="0.2">
      <c r="AQ250" s="29"/>
    </row>
    <row r="251" spans="43:43" x14ac:dyDescent="0.2">
      <c r="AQ251" s="29"/>
    </row>
    <row r="252" spans="43:43" x14ac:dyDescent="0.2">
      <c r="AQ252" s="29"/>
    </row>
    <row r="253" spans="43:43" x14ac:dyDescent="0.2">
      <c r="AQ253" s="29"/>
    </row>
    <row r="254" spans="43:43" x14ac:dyDescent="0.2">
      <c r="AQ254" s="29"/>
    </row>
    <row r="255" spans="43:43" x14ac:dyDescent="0.2">
      <c r="AQ255" s="29"/>
    </row>
    <row r="256" spans="43:43" x14ac:dyDescent="0.2">
      <c r="AQ256" s="29"/>
    </row>
    <row r="257" spans="43:43" x14ac:dyDescent="0.2">
      <c r="AQ257" s="29"/>
    </row>
    <row r="258" spans="43:43" x14ac:dyDescent="0.2">
      <c r="AQ258" s="29"/>
    </row>
    <row r="259" spans="43:43" x14ac:dyDescent="0.2">
      <c r="AQ259" s="29"/>
    </row>
    <row r="260" spans="43:43" x14ac:dyDescent="0.2">
      <c r="AQ260" s="29"/>
    </row>
    <row r="261" spans="43:43" x14ac:dyDescent="0.2">
      <c r="AQ261" s="29"/>
    </row>
    <row r="262" spans="43:43" x14ac:dyDescent="0.2">
      <c r="AQ262" s="29"/>
    </row>
    <row r="263" spans="43:43" x14ac:dyDescent="0.2">
      <c r="AQ263" s="29"/>
    </row>
    <row r="264" spans="43:43" x14ac:dyDescent="0.2">
      <c r="AQ264" s="29"/>
    </row>
    <row r="265" spans="43:43" x14ac:dyDescent="0.2">
      <c r="AQ265" s="29"/>
    </row>
    <row r="266" spans="43:43" x14ac:dyDescent="0.2">
      <c r="AQ266" s="29"/>
    </row>
    <row r="267" spans="43:43" x14ac:dyDescent="0.2">
      <c r="AQ267" s="29"/>
    </row>
    <row r="268" spans="43:43" x14ac:dyDescent="0.2">
      <c r="AQ268" s="29"/>
    </row>
    <row r="269" spans="43:43" x14ac:dyDescent="0.2">
      <c r="AQ269" s="29"/>
    </row>
    <row r="270" spans="43:43" x14ac:dyDescent="0.2">
      <c r="AQ270" s="29"/>
    </row>
    <row r="271" spans="43:43" x14ac:dyDescent="0.2">
      <c r="AQ271" s="29"/>
    </row>
    <row r="272" spans="43:43" x14ac:dyDescent="0.2">
      <c r="AQ272" s="29"/>
    </row>
    <row r="273" spans="43:43" x14ac:dyDescent="0.2">
      <c r="AQ273" s="29"/>
    </row>
    <row r="274" spans="43:43" x14ac:dyDescent="0.2">
      <c r="AQ274" s="29"/>
    </row>
    <row r="275" spans="43:43" x14ac:dyDescent="0.2">
      <c r="AQ275" s="29"/>
    </row>
    <row r="276" spans="43:43" x14ac:dyDescent="0.2">
      <c r="AQ276" s="29"/>
    </row>
    <row r="277" spans="43:43" x14ac:dyDescent="0.2">
      <c r="AQ277" s="29"/>
    </row>
    <row r="278" spans="43:43" x14ac:dyDescent="0.2">
      <c r="AQ278" s="29"/>
    </row>
    <row r="279" spans="43:43" x14ac:dyDescent="0.2">
      <c r="AQ279" s="29"/>
    </row>
    <row r="280" spans="43:43" x14ac:dyDescent="0.2">
      <c r="AQ280" s="29"/>
    </row>
    <row r="281" spans="43:43" x14ac:dyDescent="0.2">
      <c r="AQ281" s="29"/>
    </row>
    <row r="282" spans="43:43" x14ac:dyDescent="0.2">
      <c r="AQ282" s="29"/>
    </row>
    <row r="283" spans="43:43" x14ac:dyDescent="0.2">
      <c r="AQ283" s="29"/>
    </row>
    <row r="284" spans="43:43" x14ac:dyDescent="0.2">
      <c r="AQ284" s="29"/>
    </row>
    <row r="285" spans="43:43" x14ac:dyDescent="0.2">
      <c r="AQ285" s="29"/>
    </row>
    <row r="286" spans="43:43" x14ac:dyDescent="0.2">
      <c r="AQ286" s="29"/>
    </row>
    <row r="287" spans="43:43" x14ac:dyDescent="0.2">
      <c r="AQ287" s="29"/>
    </row>
    <row r="288" spans="43:43" x14ac:dyDescent="0.2">
      <c r="AQ288" s="29"/>
    </row>
    <row r="289" spans="43:43" x14ac:dyDescent="0.2">
      <c r="AQ289" s="29"/>
    </row>
    <row r="290" spans="43:43" x14ac:dyDescent="0.2">
      <c r="AQ290" s="29"/>
    </row>
    <row r="291" spans="43:43" x14ac:dyDescent="0.2">
      <c r="AQ291" s="29"/>
    </row>
    <row r="292" spans="43:43" x14ac:dyDescent="0.2">
      <c r="AQ292" s="29"/>
    </row>
  </sheetData>
  <sheetProtection sheet="1" objects="1" scenarios="1" selectLockedCells="1"/>
  <mergeCells count="124">
    <mergeCell ref="D95:Q95"/>
    <mergeCell ref="U95:U96"/>
    <mergeCell ref="AU59:AU60"/>
    <mergeCell ref="AE59:AE60"/>
    <mergeCell ref="AF59:AF60"/>
    <mergeCell ref="AH59:AH60"/>
    <mergeCell ref="AI59:AI60"/>
    <mergeCell ref="AN76:AP76"/>
    <mergeCell ref="AR76:AX76"/>
    <mergeCell ref="AW59:AW60"/>
    <mergeCell ref="AX59:AX60"/>
    <mergeCell ref="AJ59:AJ60"/>
    <mergeCell ref="AR59:AR60"/>
    <mergeCell ref="AT59:AT60"/>
    <mergeCell ref="AN59:AN60"/>
    <mergeCell ref="AO59:AO60"/>
    <mergeCell ref="AP59:AP60"/>
    <mergeCell ref="AH76:AL76"/>
    <mergeCell ref="AL59:AL60"/>
    <mergeCell ref="AK59:AK60"/>
    <mergeCell ref="X59:X60"/>
    <mergeCell ref="C94:S94"/>
    <mergeCell ref="Y59:Y60"/>
    <mergeCell ref="Z59:Z60"/>
    <mergeCell ref="AR58:AX58"/>
    <mergeCell ref="AP11:AP12"/>
    <mergeCell ref="AU11:AU12"/>
    <mergeCell ref="AE11:AE12"/>
    <mergeCell ref="AN11:AN12"/>
    <mergeCell ref="AO11:AO12"/>
    <mergeCell ref="AR11:AR12"/>
    <mergeCell ref="AT11:AT12"/>
    <mergeCell ref="AX11:AX12"/>
    <mergeCell ref="AF11:AF12"/>
    <mergeCell ref="AH11:AH12"/>
    <mergeCell ref="AI11:AI12"/>
    <mergeCell ref="AN58:AP58"/>
    <mergeCell ref="AJ11:AJ12"/>
    <mergeCell ref="AH58:AL58"/>
    <mergeCell ref="AV11:AV12"/>
    <mergeCell ref="C58:S58"/>
    <mergeCell ref="U58:AF58"/>
    <mergeCell ref="R59:R60"/>
    <mergeCell ref="S59:S60"/>
    <mergeCell ref="Y77:Y78"/>
    <mergeCell ref="AV59:AV60"/>
    <mergeCell ref="AV77:AV78"/>
    <mergeCell ref="AC59:AC60"/>
    <mergeCell ref="AD59:AD60"/>
    <mergeCell ref="S77:S78"/>
    <mergeCell ref="V59:V60"/>
    <mergeCell ref="V77:V78"/>
    <mergeCell ref="Z77:Z78"/>
    <mergeCell ref="C76:S76"/>
    <mergeCell ref="U76:AF76"/>
    <mergeCell ref="R77:R78"/>
    <mergeCell ref="AE77:AE78"/>
    <mergeCell ref="AF77:AF78"/>
    <mergeCell ref="X77:X78"/>
    <mergeCell ref="AD77:AD78"/>
    <mergeCell ref="D59:Q59"/>
    <mergeCell ref="U59:U60"/>
    <mergeCell ref="D77:Q77"/>
    <mergeCell ref="U77:U78"/>
    <mergeCell ref="AR10:AX10"/>
    <mergeCell ref="R11:R12"/>
    <mergeCell ref="S11:S12"/>
    <mergeCell ref="X11:X12"/>
    <mergeCell ref="Y11:Y12"/>
    <mergeCell ref="Z11:Z12"/>
    <mergeCell ref="AW11:AW12"/>
    <mergeCell ref="AL11:AL12"/>
    <mergeCell ref="C10:S10"/>
    <mergeCell ref="U10:AF10"/>
    <mergeCell ref="AN10:AP10"/>
    <mergeCell ref="V11:V12"/>
    <mergeCell ref="AC11:AC12"/>
    <mergeCell ref="AD11:AD12"/>
    <mergeCell ref="AH10:AL10"/>
    <mergeCell ref="AK11:AK12"/>
    <mergeCell ref="D11:Q11"/>
    <mergeCell ref="U11:U12"/>
    <mergeCell ref="U94:AF94"/>
    <mergeCell ref="AN94:AP94"/>
    <mergeCell ref="AC77:AC78"/>
    <mergeCell ref="R95:R96"/>
    <mergeCell ref="S95:S96"/>
    <mergeCell ref="X95:X96"/>
    <mergeCell ref="Y95:Y96"/>
    <mergeCell ref="Z95:Z96"/>
    <mergeCell ref="AE95:AE96"/>
    <mergeCell ref="V95:V96"/>
    <mergeCell ref="AC95:AC96"/>
    <mergeCell ref="AD95:AD96"/>
    <mergeCell ref="AJ95:AJ96"/>
    <mergeCell ref="AN95:AN96"/>
    <mergeCell ref="AO95:AO96"/>
    <mergeCell ref="AP95:AP96"/>
    <mergeCell ref="AL95:AL96"/>
    <mergeCell ref="AF95:AF96"/>
    <mergeCell ref="AH95:AH96"/>
    <mergeCell ref="AI95:AI96"/>
    <mergeCell ref="AH77:AH78"/>
    <mergeCell ref="AI77:AI78"/>
    <mergeCell ref="AJ77:AJ78"/>
    <mergeCell ref="AK95:AK96"/>
    <mergeCell ref="AH94:AL94"/>
    <mergeCell ref="AN77:AN78"/>
    <mergeCell ref="AL77:AL78"/>
    <mergeCell ref="AO77:AO78"/>
    <mergeCell ref="AP77:AP78"/>
    <mergeCell ref="AK77:AK78"/>
    <mergeCell ref="AU95:AU96"/>
    <mergeCell ref="AW95:AW96"/>
    <mergeCell ref="AX95:AX96"/>
    <mergeCell ref="AW77:AW78"/>
    <mergeCell ref="AX77:AX78"/>
    <mergeCell ref="AR94:AX94"/>
    <mergeCell ref="AT77:AT78"/>
    <mergeCell ref="AR95:AR96"/>
    <mergeCell ref="AT95:AT96"/>
    <mergeCell ref="AU77:AU78"/>
    <mergeCell ref="AR77:AR78"/>
    <mergeCell ref="AV95:AV96"/>
  </mergeCells>
  <phoneticPr fontId="1" type="noConversion"/>
  <pageMargins left="0.75" right="0.75" top="1" bottom="1" header="0.5" footer="0.5"/>
  <pageSetup orientation="portrait"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EC292"/>
  <sheetViews>
    <sheetView zoomScale="125" zoomScaleNormal="125" workbookViewId="0">
      <pane xSplit="2" ySplit="12" topLeftCell="C43" activePane="bottomRight" state="frozen"/>
      <selection pane="topRight" activeCell="C1" sqref="C1"/>
      <selection pane="bottomLeft" activeCell="A13" sqref="A13"/>
      <selection pane="bottomRight" activeCell="B97" sqref="B97"/>
    </sheetView>
  </sheetViews>
  <sheetFormatPr baseColWidth="10" defaultColWidth="11" defaultRowHeight="16" x14ac:dyDescent="0.2"/>
  <cols>
    <col min="1" max="1" width="2.83203125" style="82" customWidth="1"/>
    <col min="2" max="2" width="36.83203125" style="75" customWidth="1"/>
    <col min="3" max="3" width="11.33203125" style="292" customWidth="1"/>
    <col min="4" max="17" width="5.83203125" style="292" customWidth="1"/>
    <col min="18" max="18" width="9" style="292" customWidth="1"/>
    <col min="19" max="19" width="11.33203125" style="292" customWidth="1"/>
    <col min="20" max="20" width="2.5" style="292" customWidth="1"/>
    <col min="21" max="23" width="11.33203125" style="292" customWidth="1"/>
    <col min="24" max="24" width="9.5" style="292" customWidth="1"/>
    <col min="25" max="28" width="11.33203125" style="292" customWidth="1"/>
    <col min="29" max="29" width="14.83203125" style="292" customWidth="1"/>
    <col min="30" max="30" width="18.1640625" style="292" customWidth="1"/>
    <col min="31" max="31" width="13.33203125" style="292" customWidth="1"/>
    <col min="32" max="32" width="2.6640625" style="342" customWidth="1"/>
    <col min="33" max="33" width="8.6640625" style="292" customWidth="1"/>
    <col min="34" max="34" width="12.1640625" style="292" customWidth="1"/>
    <col min="35" max="35" width="17" style="292" customWidth="1"/>
    <col min="36" max="36" width="15.1640625" style="292" customWidth="1"/>
    <col min="37" max="37" width="13.83203125" style="292" customWidth="1"/>
    <col min="38" max="38" width="3.5" style="292" customWidth="1"/>
    <col min="39" max="41" width="11.33203125" style="292" customWidth="1"/>
    <col min="42" max="42" width="2.5" style="1" customWidth="1"/>
    <col min="43" max="44" width="11.33203125" style="1" customWidth="1"/>
    <col min="45" max="45" width="13.6640625" style="1" customWidth="1"/>
    <col min="46" max="47" width="11.33203125" style="1" customWidth="1"/>
    <col min="48" max="48" width="13.1640625" style="1" customWidth="1"/>
    <col min="49" max="49" width="13.83203125" style="1" customWidth="1"/>
    <col min="50" max="16384" width="11" style="1"/>
  </cols>
  <sheetData>
    <row r="1" spans="1:133" ht="25" x14ac:dyDescent="0.25">
      <c r="A1" s="60" t="s">
        <v>264</v>
      </c>
    </row>
    <row r="10" spans="1:133" ht="15" customHeight="1" x14ac:dyDescent="0.2">
      <c r="B10" s="91"/>
      <c r="C10" s="536" t="s">
        <v>424</v>
      </c>
      <c r="D10" s="537"/>
      <c r="E10" s="537"/>
      <c r="F10" s="537"/>
      <c r="G10" s="537"/>
      <c r="H10" s="537"/>
      <c r="I10" s="537"/>
      <c r="J10" s="537"/>
      <c r="K10" s="537"/>
      <c r="L10" s="537"/>
      <c r="M10" s="537"/>
      <c r="N10" s="537"/>
      <c r="O10" s="537"/>
      <c r="P10" s="537"/>
      <c r="Q10" s="537"/>
      <c r="R10" s="537"/>
      <c r="S10" s="537"/>
      <c r="T10" s="302"/>
      <c r="U10" s="536" t="s">
        <v>227</v>
      </c>
      <c r="V10" s="536"/>
      <c r="W10" s="536"/>
      <c r="X10" s="536"/>
      <c r="Y10" s="536"/>
      <c r="Z10" s="536"/>
      <c r="AA10" s="536"/>
      <c r="AB10" s="536"/>
      <c r="AC10" s="536"/>
      <c r="AD10" s="536"/>
      <c r="AE10" s="536"/>
      <c r="AF10" s="326"/>
      <c r="AG10" s="531" t="s">
        <v>289</v>
      </c>
      <c r="AH10" s="532"/>
      <c r="AI10" s="532"/>
      <c r="AJ10" s="533"/>
      <c r="AK10" s="532"/>
      <c r="AL10" s="304"/>
      <c r="AM10" s="547" t="s">
        <v>286</v>
      </c>
      <c r="AN10" s="547"/>
      <c r="AO10" s="547"/>
      <c r="AP10" s="93"/>
      <c r="AQ10" s="512" t="s">
        <v>157</v>
      </c>
      <c r="AR10" s="512"/>
      <c r="AS10" s="512"/>
      <c r="AT10" s="512"/>
      <c r="AU10" s="512"/>
      <c r="AV10" s="512"/>
      <c r="AW10" s="512"/>
    </row>
    <row r="11" spans="1:133" ht="15" customHeight="1" x14ac:dyDescent="0.2">
      <c r="B11" s="94"/>
      <c r="C11" s="305" t="s">
        <v>34</v>
      </c>
      <c r="D11" s="546" t="s">
        <v>346</v>
      </c>
      <c r="E11" s="546"/>
      <c r="F11" s="546"/>
      <c r="G11" s="546"/>
      <c r="H11" s="546"/>
      <c r="I11" s="546"/>
      <c r="J11" s="546"/>
      <c r="K11" s="546"/>
      <c r="L11" s="546"/>
      <c r="M11" s="546"/>
      <c r="N11" s="546"/>
      <c r="O11" s="546"/>
      <c r="P11" s="546"/>
      <c r="Q11" s="546"/>
      <c r="R11" s="539" t="s">
        <v>464</v>
      </c>
      <c r="S11" s="539" t="s">
        <v>345</v>
      </c>
      <c r="T11" s="306"/>
      <c r="U11" s="506" t="s">
        <v>332</v>
      </c>
      <c r="V11" s="543" t="s">
        <v>333</v>
      </c>
      <c r="W11" s="302"/>
      <c r="X11" s="541" t="s">
        <v>335</v>
      </c>
      <c r="Y11" s="541" t="s">
        <v>336</v>
      </c>
      <c r="Z11" s="506" t="s">
        <v>337</v>
      </c>
      <c r="AA11" s="307"/>
      <c r="AB11" s="307"/>
      <c r="AC11" s="506" t="s">
        <v>356</v>
      </c>
      <c r="AD11" s="506" t="s">
        <v>338</v>
      </c>
      <c r="AE11" s="506" t="s">
        <v>339</v>
      </c>
      <c r="AF11" s="327"/>
      <c r="AG11" s="506" t="s">
        <v>347</v>
      </c>
      <c r="AH11" s="506" t="s">
        <v>348</v>
      </c>
      <c r="AI11" s="506" t="s">
        <v>349</v>
      </c>
      <c r="AJ11" s="506" t="s">
        <v>340</v>
      </c>
      <c r="AK11" s="506" t="s">
        <v>341</v>
      </c>
      <c r="AL11" s="414"/>
      <c r="AM11" s="506" t="s">
        <v>61</v>
      </c>
      <c r="AN11" s="506" t="s">
        <v>465</v>
      </c>
      <c r="AO11" s="506" t="s">
        <v>80</v>
      </c>
      <c r="AP11" s="92"/>
      <c r="AQ11" s="508" t="s">
        <v>342</v>
      </c>
      <c r="AR11" s="416"/>
      <c r="AS11" s="508" t="s">
        <v>352</v>
      </c>
      <c r="AT11" s="508" t="s">
        <v>351</v>
      </c>
      <c r="AU11" s="508" t="s">
        <v>432</v>
      </c>
      <c r="AV11" s="508" t="s">
        <v>343</v>
      </c>
      <c r="AW11" s="535" t="s">
        <v>344</v>
      </c>
    </row>
    <row r="12" spans="1:133" ht="32" customHeight="1" x14ac:dyDescent="0.2">
      <c r="B12" s="65" t="s">
        <v>156</v>
      </c>
      <c r="C12" s="309" t="s">
        <v>214</v>
      </c>
      <c r="D12" s="309" t="s">
        <v>155</v>
      </c>
      <c r="E12" s="309" t="s">
        <v>161</v>
      </c>
      <c r="F12" s="412">
        <v>1</v>
      </c>
      <c r="G12" s="412">
        <f>1+F12</f>
        <v>2</v>
      </c>
      <c r="H12" s="412">
        <f>1+G12</f>
        <v>3</v>
      </c>
      <c r="I12" s="412">
        <f>1+H12</f>
        <v>4</v>
      </c>
      <c r="J12" s="412">
        <f>1+I12</f>
        <v>5</v>
      </c>
      <c r="K12" s="412">
        <v>6</v>
      </c>
      <c r="L12" s="412">
        <v>7</v>
      </c>
      <c r="M12" s="412">
        <v>8</v>
      </c>
      <c r="N12" s="412">
        <v>9</v>
      </c>
      <c r="O12" s="412">
        <v>10</v>
      </c>
      <c r="P12" s="412">
        <v>11</v>
      </c>
      <c r="Q12" s="412">
        <v>12</v>
      </c>
      <c r="R12" s="548"/>
      <c r="S12" s="540"/>
      <c r="T12" s="309"/>
      <c r="U12" s="507"/>
      <c r="V12" s="544"/>
      <c r="W12" s="309" t="s">
        <v>334</v>
      </c>
      <c r="X12" s="542"/>
      <c r="Y12" s="542"/>
      <c r="Z12" s="538"/>
      <c r="AA12" s="309" t="s">
        <v>191</v>
      </c>
      <c r="AB12" s="309" t="s">
        <v>172</v>
      </c>
      <c r="AC12" s="538"/>
      <c r="AD12" s="538"/>
      <c r="AE12" s="538"/>
      <c r="AF12" s="327"/>
      <c r="AG12" s="507"/>
      <c r="AH12" s="507"/>
      <c r="AI12" s="507"/>
      <c r="AJ12" s="507"/>
      <c r="AK12" s="507"/>
      <c r="AL12" s="311"/>
      <c r="AM12" s="507"/>
      <c r="AN12" s="507"/>
      <c r="AO12" s="507"/>
      <c r="AP12" s="92"/>
      <c r="AQ12" s="534"/>
      <c r="AR12" s="413" t="s">
        <v>106</v>
      </c>
      <c r="AS12" s="534"/>
      <c r="AT12" s="534"/>
      <c r="AU12" s="534"/>
      <c r="AV12" s="534"/>
      <c r="AW12" s="501"/>
    </row>
    <row r="13" spans="1:133" x14ac:dyDescent="0.2">
      <c r="A13" s="72">
        <f>'Student input data'!A13</f>
        <v>1</v>
      </c>
      <c r="B13" s="212" t="str">
        <f>IF('Student input data'!B13="","-",'Student input data'!B13)</f>
        <v xml:space="preserve">New Name </v>
      </c>
      <c r="C13" s="312">
        <f>SUM(D13:Q13)</f>
        <v>100.19999999999999</v>
      </c>
      <c r="D13" s="313">
        <f>'Student input data'!D13/'Simulation input'!D$17</f>
        <v>0</v>
      </c>
      <c r="E13" s="313">
        <f>IF('Simulation input'!D$52="y",'Student input data'!E13/'Simulation input'!D$18,('Student input data'!E13/2)/'Simulation input'!D$18)</f>
        <v>66.599999999999994</v>
      </c>
      <c r="F13" s="313">
        <f>'Student input data'!F13/'Simulation input'!D$19</f>
        <v>8</v>
      </c>
      <c r="G13" s="313">
        <f>'Student input data'!G13/'Simulation input'!D$20</f>
        <v>8</v>
      </c>
      <c r="H13" s="313">
        <f>'Student input data'!H13/'Simulation input'!D$21</f>
        <v>8</v>
      </c>
      <c r="I13" s="313">
        <f>'Student input data'!I13/'Simulation input'!D$22</f>
        <v>4.8</v>
      </c>
      <c r="J13" s="313">
        <f>'Student input data'!J13/'Simulation input'!D$23</f>
        <v>4.8</v>
      </c>
      <c r="K13" s="313">
        <f>'Student input data'!K13/'Simulation input'!D$24</f>
        <v>0</v>
      </c>
      <c r="L13" s="313">
        <f>'Student input data'!L13/'Simulation input'!$D$25</f>
        <v>0</v>
      </c>
      <c r="M13" s="313">
        <f>'Student input data'!M13/'Simulation input'!$D$26</f>
        <v>0</v>
      </c>
      <c r="N13" s="313">
        <f>'Student input data'!N13/'Simulation input'!$D$27</f>
        <v>0</v>
      </c>
      <c r="O13" s="313">
        <f>'Student input data'!O13/'Simulation input'!$D$28</f>
        <v>0</v>
      </c>
      <c r="P13" s="313">
        <f>'Student input data'!P13/'Simulation input'!$D$29</f>
        <v>0</v>
      </c>
      <c r="Q13" s="313">
        <f>'Student input data'!Q13/'Simulation input'!$D$30</f>
        <v>0</v>
      </c>
      <c r="R13" s="314">
        <f>(SUM(D13:J13)*'Simulation input'!$D$65)+(SUM(K13:M13)*'Simulation input'!$D$66)+(SUM(N13:Q13)*'Simulation input'!$D$67)</f>
        <v>20.04</v>
      </c>
      <c r="S13" s="314">
        <f>C13+R13</f>
        <v>120.23999999999998</v>
      </c>
      <c r="T13" s="315"/>
      <c r="U13" s="315">
        <f>IF('Student input data'!C13=0,0,       IF('Student input data'!C13&lt;'Simulation input'!$D$86,'Simulation input'!$D$79/'Simulation input'!$D$86*'Student input data'!C13,          IF('Student input data'!C13&lt;'Simulation input'!$D$72,'Simulation input'!$D$79,     'Student input data'!C13/'Simulation input'!$D$72)))</f>
        <v>7.9950000000000001</v>
      </c>
      <c r="V13" s="317">
        <f>('Student input data'!C13/'Simulation input'!$D$107)+('Student input data'!V13/'Simulation input'!$D$93)</f>
        <v>5.5533333333333328</v>
      </c>
      <c r="W13" s="315">
        <f>IF('Student input data'!C13=0,0,'Student input data'!R13/'Simulation input'!D$114)</f>
        <v>2</v>
      </c>
      <c r="X13" s="315">
        <f>IF('Simulation input'!$D$121="y",'Student input data'!V13*0.5/'Simulation input'!$D$128,0)</f>
        <v>0.83333333333333337</v>
      </c>
      <c r="Y13" s="315">
        <f>IF('Simulation input'!$D$148="y",'Student input data'!V13*0.5/'Simulation input'!$D$155,0)</f>
        <v>0.83333333333333337</v>
      </c>
      <c r="Z13" s="315">
        <f>IF('Student input data'!C13=0,0,'Student input data'!C13/'Simulation input'!D$190)</f>
        <v>11.340425531914894</v>
      </c>
      <c r="AA13" s="315">
        <f>IF('Student input data'!C13=0,0,'Simulation input'!D$205)</f>
        <v>1</v>
      </c>
      <c r="AB13" s="315">
        <f>IF('Student input data'!C13=0,0,'Student input data'!C13/'Simulation input'!D$226)</f>
        <v>2.1320000000000001</v>
      </c>
      <c r="AC13" s="315">
        <f>IF('Student input data'!C13=0,0,('Student input data'!C13/'Simulation input'!D$241))</f>
        <v>3.5533333333333332</v>
      </c>
      <c r="AD13" s="315">
        <f>IF('Student input data'!C13=0,0,'Student input data'!V13/'Simulation input'!D$233)</f>
        <v>1.6</v>
      </c>
      <c r="AE13" s="315">
        <f t="shared" ref="AE13:AE52" si="0">S13+SUM(U13:AD13)</f>
        <v>157.08075886524821</v>
      </c>
      <c r="AF13" s="343"/>
      <c r="AG13" s="315">
        <f>IF('Student input data'!C13=0,0,'Student input data'!C13/'Simulation input'!D$198)</f>
        <v>1.599E-7</v>
      </c>
      <c r="AH13" s="315">
        <f>IF('Student input data'!C13=0,0,IF('Simulation input'!D$35=0,0,'Student input data'!D13/'Simulation input'!D$35)+IF('Simulation input'!D$36=0,0,'Student input data'!E13/'Simulation input'!D$36)+IF('Simulation input'!D$37=0,0,'Student input data'!F13/'Simulation input'!D$37)+IF('Simulation input'!D$38=0,0,'Student input data'!G13/'Simulation input'!D$38)+IF('Simulation input'!D$39=0,0,'Student input data'!H13/'Simulation input'!D$39)+IF('Simulation input'!D$40=0,0,'Student input data'!I13/'Simulation input'!D$40)+IF('Simulation input'!D$41=0,0,'Student input data'!J13/'Simulation input'!D$41)+IF('Simulation input'!D$42=0,0,'Student input data'!K13/'Simulation input'!D$42)+IF('Simulation input'!D$43=0,0,'Student input data'!L13/'Simulation input'!D$43)+IF('Simulation input'!D$44=0,0,'Student input data'!M13/'Simulation input'!D$44)+IF('Simulation input'!D$45=0,0,'Student input data'!N13/'Simulation input'!D$45)+IF('Simulation input'!D$46=0,0,'Student input data'!O13/'Simulation input'!D$46)+IF('Simulation input'!D$47=0,0,'Student input data'!P13/'Simulation input'!D$47)+IF('Simulation input'!D$48=0,0,'Student input data'!Q13/'Simulation input'!D$47))</f>
        <v>0</v>
      </c>
      <c r="AI13" s="315">
        <f>IF('Student input data'!C13=0,0,('Student input data'!C13/450)*'Simulation input'!D$248)</f>
        <v>7.1066666666666665</v>
      </c>
      <c r="AJ13" s="315">
        <f>'Simulation input'!$D$212/'Simulation input'!$D$10*'Student input data'!C13</f>
        <v>3.1091666666666664</v>
      </c>
      <c r="AK13" s="315">
        <f>IF('Student input data'!C13=0,0,IF('Student input data'!C13&lt;'Simulation input'!$D$10,0,('Student input data'!C13-'Simulation input'!$D$10)/'Simulation input'!$D$10)*'Simulation input'!D$219)</f>
        <v>2.5533333333333332</v>
      </c>
      <c r="AL13" s="315"/>
      <c r="AM13" s="315">
        <f>IF('Student input data'!C13=0,0,'Simulation input'!D$255)</f>
        <v>1</v>
      </c>
      <c r="AN13" s="315">
        <f>IF('Student input data'!C13=0,0,IF('Student input data'!C13&lt;'Simulation input'!$D$10,0,('Student input data'!C13-'Simulation input'!$D$10)/'Simulation input'!$D$10)*'Simulation input'!D$262)</f>
        <v>2.5533333333333332</v>
      </c>
      <c r="AO13" s="315">
        <f>('Student input data'!C13/450)*'Simulation input'!D$269</f>
        <v>7.1066666666666665</v>
      </c>
      <c r="AP13" s="110"/>
      <c r="AQ13" s="132">
        <f>'Simulation input'!C$288*'Student input data'!C13</f>
        <v>199875</v>
      </c>
      <c r="AR13" s="132">
        <f>'Simulation input'!C$289*'Student input data'!C13</f>
        <v>399750</v>
      </c>
      <c r="AS13" s="132">
        <f>'Simulation input'!C$290*'Student input data'!C13</f>
        <v>343785</v>
      </c>
      <c r="AT13" s="132">
        <f>'Simulation input'!C$291*'Student input data'!C13</f>
        <v>479700</v>
      </c>
      <c r="AU13" s="132">
        <f>'Simulation input'!C$292*'Student input data'!C13</f>
        <v>63960</v>
      </c>
      <c r="AV13" s="132">
        <f t="shared" ref="AV13:AV42" si="1">SUM(AQ13:AU13)</f>
        <v>1487070</v>
      </c>
      <c r="AW13" s="132">
        <f>IF('Student input data'!C13=0,0,AV13/'Student input data'!C13)</f>
        <v>930</v>
      </c>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row>
    <row r="14" spans="1:133" x14ac:dyDescent="0.2">
      <c r="A14" s="72">
        <f>'Student input data'!A14</f>
        <v>2</v>
      </c>
      <c r="B14" s="213" t="str">
        <f>IF('Student input data'!B14="","-",'Student input data'!B14)</f>
        <v xml:space="preserve">New Name </v>
      </c>
      <c r="C14" s="312">
        <f t="shared" ref="C14:C26" si="2">SUM(D14:Q14)</f>
        <v>149.19999999999999</v>
      </c>
      <c r="D14" s="313">
        <f>'Student input data'!D14/'Simulation input'!D$17</f>
        <v>0</v>
      </c>
      <c r="E14" s="313">
        <f>IF('Simulation input'!D$52="y",'Student input data'!E14/'Simulation input'!D$18,('Student input data'!E14/2)/'Simulation input'!D$18)</f>
        <v>66.599999999999994</v>
      </c>
      <c r="F14" s="313">
        <f>'Student input data'!F14/'Simulation input'!D$19</f>
        <v>5</v>
      </c>
      <c r="G14" s="313">
        <f>'Student input data'!G14/'Simulation input'!D$20</f>
        <v>66.599999999999994</v>
      </c>
      <c r="H14" s="313">
        <f>'Student input data'!H14/'Simulation input'!D$21</f>
        <v>5</v>
      </c>
      <c r="I14" s="313">
        <f>'Student input data'!I14/'Simulation input'!D$22</f>
        <v>3</v>
      </c>
      <c r="J14" s="313">
        <f>'Student input data'!J14/'Simulation input'!D$23</f>
        <v>3</v>
      </c>
      <c r="K14" s="313">
        <f>'Student input data'!K14/'Simulation input'!D$24</f>
        <v>0</v>
      </c>
      <c r="L14" s="313">
        <f>'Student input data'!L14/'Simulation input'!$D$25</f>
        <v>0</v>
      </c>
      <c r="M14" s="313">
        <f>'Student input data'!M14/'Simulation input'!$D$26</f>
        <v>0</v>
      </c>
      <c r="N14" s="313">
        <f>'Student input data'!N14/'Simulation input'!$D$27</f>
        <v>0</v>
      </c>
      <c r="O14" s="313">
        <f>'Student input data'!O14/'Simulation input'!$D$28</f>
        <v>0</v>
      </c>
      <c r="P14" s="313">
        <f>'Student input data'!P14/'Simulation input'!$D$29</f>
        <v>0</v>
      </c>
      <c r="Q14" s="313">
        <f>'Student input data'!Q14/'Simulation input'!$D$30</f>
        <v>0</v>
      </c>
      <c r="R14" s="314">
        <f>(SUM(D14:J14)*'Simulation input'!$D$65)+(SUM(K14:M14)*'Simulation input'!$D$66)+(SUM(N14:Q14)*'Simulation input'!$D$67)</f>
        <v>29.84</v>
      </c>
      <c r="S14" s="314">
        <f t="shared" ref="S14:S25" si="3">C14+R14</f>
        <v>179.04</v>
      </c>
      <c r="T14" s="313"/>
      <c r="U14" s="315">
        <f>IF('Student input data'!C14=0,0,       IF('Student input data'!C14&lt;'Simulation input'!$D$86,'Simulation input'!$D$79/'Simulation input'!$D$86*'Student input data'!C14,          IF('Student input data'!C14&lt;'Simulation input'!$D$72,'Simulation input'!$D$79,     'Student input data'!C14/'Simulation input'!$D$72)))</f>
        <v>11.49</v>
      </c>
      <c r="V14" s="317">
        <f>('Student input data'!C14/'Simulation input'!$D$107)+('Student input data'!V14/'Simulation input'!$D$93)</f>
        <v>6.3566666666666665</v>
      </c>
      <c r="W14" s="315">
        <f>IF('Student input data'!C14=0,0,'Student input data'!R14/'Simulation input'!D$114)</f>
        <v>1</v>
      </c>
      <c r="X14" s="315">
        <f>IF('Simulation input'!$D$121="y",'Student input data'!V14*0.5/'Simulation input'!$D$128,0)</f>
        <v>0.52083333333333337</v>
      </c>
      <c r="Y14" s="315">
        <f>IF('Simulation input'!$D$148="y",'Student input data'!V14*0.5/'Simulation input'!$D$155,0)</f>
        <v>0.52083333333333337</v>
      </c>
      <c r="Z14" s="315">
        <f>IF('Student input data'!C14=0,0,'Student input data'!C14/'Simulation input'!D$190)</f>
        <v>16.297872340425531</v>
      </c>
      <c r="AA14" s="315">
        <f>IF('Student input data'!C14=0,0,'Simulation input'!D$205)</f>
        <v>1</v>
      </c>
      <c r="AB14" s="315">
        <f>IF('Student input data'!C14=0,0,'Student input data'!C14/'Simulation input'!D$226)</f>
        <v>3.0640000000000001</v>
      </c>
      <c r="AC14" s="315">
        <f>IF('Student input data'!C14=0,0,('Student input data'!C14/'Simulation input'!D$241))</f>
        <v>5.1066666666666665</v>
      </c>
      <c r="AD14" s="315">
        <f>IF('Student input data'!C14=0,0,'Student input data'!V14/'Simulation input'!D$233)</f>
        <v>1</v>
      </c>
      <c r="AE14" s="315">
        <f t="shared" si="0"/>
        <v>225.39687234042552</v>
      </c>
      <c r="AF14" s="343"/>
      <c r="AG14" s="315">
        <f>'Student input data'!C14/'Simulation input'!D$198</f>
        <v>2.2980000000000001E-7</v>
      </c>
      <c r="AH14" s="315">
        <f>IF('Simulation input'!D$35=0,0,'Student input data'!D14/'Simulation input'!D$35)+IF('Simulation input'!D$36=0,0,'Student input data'!E14/'Simulation input'!D$36)+IF('Simulation input'!D$37=0,0,'Student input data'!F14/'Simulation input'!D$37)+IF('Simulation input'!D$38=0,0,'Student input data'!G14/'Simulation input'!D$38)+IF('Simulation input'!D$39=0,0,'Student input data'!H14/'Simulation input'!D$39)+IF('Simulation input'!D$40=0,0,'Student input data'!I14/'Simulation input'!D$40)+IF('Simulation input'!D$41=0,0,'Student input data'!J14/'Simulation input'!D$41)+IF('Simulation input'!D$42=0,0,'Student input data'!K14/'Simulation input'!D$42)+IF('Simulation input'!D$43=0,0,'Student input data'!L14/'Simulation input'!D$43)+IF('Simulation input'!D$44=0,0,'Student input data'!M14/'Simulation input'!D$44)+IF('Simulation input'!D$45=0,0,'Student input data'!N14/'Simulation input'!D$45)+IF('Simulation input'!D$46=0,0,'Student input data'!O14/'Simulation input'!D$46)+IF('Simulation input'!D$47=0,0,'Student input data'!P14/'Simulation input'!D$47)+IF('Simulation input'!D$48=0,0,'Student input data'!Q14/'Simulation input'!D$47)</f>
        <v>0</v>
      </c>
      <c r="AI14" s="315">
        <f>('Student input data'!C14/450)*'Simulation input'!D$248</f>
        <v>10.213333333333333</v>
      </c>
      <c r="AJ14" s="315">
        <f>'Simulation input'!$D$212/'Simulation input'!$D$10*'Student input data'!C14</f>
        <v>4.4683333333333328</v>
      </c>
      <c r="AK14" s="315">
        <f>IF('Student input data'!C14=0,0,IF('Student input data'!C14&lt;'Simulation input'!$D$10,0,('Student input data'!C14-'Simulation input'!$D$10)/'Simulation input'!$D$10)*'Simulation input'!D$219)</f>
        <v>4.1066666666666665</v>
      </c>
      <c r="AL14" s="315"/>
      <c r="AM14" s="315">
        <f>IF('Student input data'!C14=0,0,'Simulation input'!D$255)</f>
        <v>1</v>
      </c>
      <c r="AN14" s="315">
        <f>IF('Student input data'!C14=0,0,IF('Student input data'!C14&lt;'Simulation input'!$D$10,0,('Student input data'!C14-'Simulation input'!$D$10)/'Simulation input'!$D$10)*'Simulation input'!D$262)</f>
        <v>4.1066666666666665</v>
      </c>
      <c r="AO14" s="315">
        <f>('Student input data'!C14/450)*'Simulation input'!D$269</f>
        <v>10.213333333333333</v>
      </c>
      <c r="AP14" s="132"/>
      <c r="AQ14" s="132">
        <f>'Simulation input'!C$288*'Student input data'!C14</f>
        <v>287250</v>
      </c>
      <c r="AR14" s="132">
        <f>'Simulation input'!C$289*'Student input data'!C14</f>
        <v>574500</v>
      </c>
      <c r="AS14" s="132">
        <f>'Simulation input'!C$290*'Student input data'!C14</f>
        <v>494070</v>
      </c>
      <c r="AT14" s="132">
        <f>'Simulation input'!C$291*'Student input data'!C14</f>
        <v>689400</v>
      </c>
      <c r="AU14" s="132">
        <f>'Simulation input'!C$292*'Student input data'!C14</f>
        <v>91920</v>
      </c>
      <c r="AV14" s="132">
        <f t="shared" si="1"/>
        <v>2137140</v>
      </c>
      <c r="AW14" s="132">
        <f>IF('Student input data'!C14=0,0,AV14/'Student input data'!C14)</f>
        <v>930</v>
      </c>
    </row>
    <row r="15" spans="1:133" x14ac:dyDescent="0.2">
      <c r="A15" s="72">
        <f>'Student input data'!A15</f>
        <v>3</v>
      </c>
      <c r="B15" s="213" t="str">
        <f>IF('Student input data'!B15="","-",'Student input data'!B15)</f>
        <v xml:space="preserve">NEW NAME </v>
      </c>
      <c r="C15" s="312">
        <f>SUM(D15:Q15)</f>
        <v>76.11999999999999</v>
      </c>
      <c r="D15" s="313">
        <f>'Student input data'!D15/'Simulation input'!D$17</f>
        <v>0</v>
      </c>
      <c r="E15" s="313">
        <f>IF('Simulation input'!D$52="y",'Student input data'!E15/'Simulation input'!D$18,('Student input data'!E15/2)/'Simulation input'!D$18)</f>
        <v>66.599999999999994</v>
      </c>
      <c r="F15" s="313">
        <f>'Student input data'!F15/'Simulation input'!D$19</f>
        <v>2.2666666666666666</v>
      </c>
      <c r="G15" s="313">
        <f>'Student input data'!G15/'Simulation input'!D$20</f>
        <v>2.2666666666666666</v>
      </c>
      <c r="H15" s="313">
        <f>'Student input data'!H15/'Simulation input'!D$21</f>
        <v>2.2666666666666666</v>
      </c>
      <c r="I15" s="313">
        <f>'Student input data'!I15/'Simulation input'!D$22</f>
        <v>1.36</v>
      </c>
      <c r="J15" s="313">
        <f>'Student input data'!J15/'Simulation input'!D$23</f>
        <v>1.36</v>
      </c>
      <c r="K15" s="313">
        <f>'Student input data'!K15/'Simulation input'!D$24</f>
        <v>0</v>
      </c>
      <c r="L15" s="313">
        <f>'Student input data'!L15/'Simulation input'!$D$25</f>
        <v>0</v>
      </c>
      <c r="M15" s="313">
        <f>'Student input data'!M15/'Simulation input'!$D$26</f>
        <v>0</v>
      </c>
      <c r="N15" s="313">
        <f>'Student input data'!N15/'Simulation input'!$D$27</f>
        <v>0</v>
      </c>
      <c r="O15" s="313">
        <f>'Student input data'!O15/'Simulation input'!$D$28</f>
        <v>0</v>
      </c>
      <c r="P15" s="313">
        <f>'Student input data'!P15/'Simulation input'!$D$29</f>
        <v>0</v>
      </c>
      <c r="Q15" s="313">
        <f>'Student input data'!Q15/'Simulation input'!$D$30</f>
        <v>0</v>
      </c>
      <c r="R15" s="314">
        <f>(SUM(D15:J15)*'Simulation input'!$D$65)+(SUM(K15:M15)*'Simulation input'!$D$66)+(SUM(N15:Q15)*'Simulation input'!$D$67)</f>
        <v>15.223999999999998</v>
      </c>
      <c r="S15" s="314">
        <f t="shared" si="3"/>
        <v>91.343999999999994</v>
      </c>
      <c r="T15" s="313"/>
      <c r="U15" s="315">
        <f>IF('Student input data'!C15=0,0,       IF('Student input data'!C15&lt;'Simulation input'!$D$86,'Simulation input'!$D$79/'Simulation input'!$D$86*'Student input data'!C15,          IF('Student input data'!C15&lt;'Simulation input'!$D$72,'Simulation input'!$D$79,     'Student input data'!C15/'Simulation input'!$D$72)))</f>
        <v>5.8449999999999998</v>
      </c>
      <c r="V15" s="317">
        <f>('Student input data'!C15/'Simulation input'!$D$107)+('Student input data'!V15/'Simulation input'!$D$93)</f>
        <v>3.097777777777778</v>
      </c>
      <c r="W15" s="315">
        <f>IF('Student input data'!C15=0,0,'Student input data'!R15/'Simulation input'!D$114)</f>
        <v>1.2</v>
      </c>
      <c r="X15" s="315">
        <f>IF('Simulation input'!$D$121="y",'Student input data'!V15*0.5/'Simulation input'!$D$128,0)</f>
        <v>0.20833333333333334</v>
      </c>
      <c r="Y15" s="315">
        <f>IF('Simulation input'!$D$148="y",'Student input data'!V15*0.5/'Simulation input'!$D$155,0)</f>
        <v>0.20833333333333334</v>
      </c>
      <c r="Z15" s="315">
        <f>IF('Student input data'!C15=0,0,'Student input data'!C15/'Simulation input'!D$190)</f>
        <v>8.2907801418439711</v>
      </c>
      <c r="AA15" s="315">
        <f>IF('Student input data'!C15=0,0,'Simulation input'!D$205)</f>
        <v>1</v>
      </c>
      <c r="AB15" s="315">
        <f>IF('Student input data'!C15=0,0,'Student input data'!C15/'Simulation input'!D$226)</f>
        <v>1.5586666666666666</v>
      </c>
      <c r="AC15" s="315">
        <f>IF('Student input data'!C15=0,0,('Student input data'!C15/'Simulation input'!D$241))</f>
        <v>2.597777777777778</v>
      </c>
      <c r="AD15" s="315">
        <f>IF('Student input data'!C15=0,0,'Student input data'!V15/'Simulation input'!D$233)</f>
        <v>0.4</v>
      </c>
      <c r="AE15" s="315">
        <f t="shared" si="0"/>
        <v>115.75066903073285</v>
      </c>
      <c r="AF15" s="343"/>
      <c r="AG15" s="315">
        <f>'Student input data'!C15/'Simulation input'!D$198</f>
        <v>1.1689999999999999E-7</v>
      </c>
      <c r="AH15" s="315">
        <f>IF('Simulation input'!D$35=0,0,'Student input data'!D15/'Simulation input'!D$35)+IF('Simulation input'!D$36=0,0,'Student input data'!E15/'Simulation input'!D$36)+IF('Simulation input'!D$37=0,0,'Student input data'!F15/'Simulation input'!D$37)+IF('Simulation input'!D$38=0,0,'Student input data'!G15/'Simulation input'!D$38)+IF('Simulation input'!D$39=0,0,'Student input data'!H15/'Simulation input'!D$39)+IF('Simulation input'!D$40=0,0,'Student input data'!I15/'Simulation input'!D$40)+IF('Simulation input'!D$41=0,0,'Student input data'!J15/'Simulation input'!D$41)+IF('Simulation input'!D$42=0,0,'Student input data'!K15/'Simulation input'!D$42)+IF('Simulation input'!D$43=0,0,'Student input data'!L15/'Simulation input'!D$43)+IF('Simulation input'!D$44=0,0,'Student input data'!M15/'Simulation input'!D$44)+IF('Simulation input'!D$45=0,0,'Student input data'!N15/'Simulation input'!D$45)+IF('Simulation input'!D$46=0,0,'Student input data'!O15/'Simulation input'!D$46)+IF('Simulation input'!D$47=0,0,'Student input data'!P15/'Simulation input'!D$47)+IF('Simulation input'!D$48=0,0,'Student input data'!Q15/'Simulation input'!D$47)</f>
        <v>0</v>
      </c>
      <c r="AI15" s="315">
        <f>('Student input data'!C15/450)*'Simulation input'!D$248</f>
        <v>5.1955555555555559</v>
      </c>
      <c r="AJ15" s="315">
        <f>'Simulation input'!$D$212/'Simulation input'!$D$10*'Student input data'!C15</f>
        <v>2.2730555555555556</v>
      </c>
      <c r="AK15" s="315">
        <f>IF('Student input data'!C15=0,0,IF('Student input data'!C15&lt;'Simulation input'!$D$10,0,('Student input data'!C15-'Simulation input'!$D$10)/'Simulation input'!$D$10)*'Simulation input'!D$219)</f>
        <v>1.5977777777777777</v>
      </c>
      <c r="AL15" s="315"/>
      <c r="AM15" s="315">
        <f>IF('Student input data'!C15=0,0,'Simulation input'!D$255)</f>
        <v>1</v>
      </c>
      <c r="AN15" s="315">
        <f>IF('Student input data'!C15=0,0,IF('Student input data'!C15&lt;'Simulation input'!$D$10,0,('Student input data'!C15-'Simulation input'!$D$10)/'Simulation input'!$D$10)*'Simulation input'!D$262)</f>
        <v>1.5977777777777777</v>
      </c>
      <c r="AO15" s="315">
        <f>('Student input data'!C15/450)*'Simulation input'!D$269</f>
        <v>5.1955555555555559</v>
      </c>
      <c r="AP15" s="131"/>
      <c r="AQ15" s="132">
        <f>'Simulation input'!C$288*'Student input data'!C15</f>
        <v>146125</v>
      </c>
      <c r="AR15" s="132">
        <f>'Simulation input'!C$289*'Student input data'!C15</f>
        <v>292250</v>
      </c>
      <c r="AS15" s="132">
        <f>'Simulation input'!C$290*'Student input data'!C15</f>
        <v>251335</v>
      </c>
      <c r="AT15" s="132">
        <f>'Simulation input'!C$291*'Student input data'!C15</f>
        <v>350700</v>
      </c>
      <c r="AU15" s="132">
        <f>'Simulation input'!C$292*'Student input data'!C15</f>
        <v>46760</v>
      </c>
      <c r="AV15" s="132">
        <f t="shared" si="1"/>
        <v>1087170</v>
      </c>
      <c r="AW15" s="132">
        <f>IF('Student input data'!C15=0,0,AV15/'Student input data'!C15)</f>
        <v>930</v>
      </c>
    </row>
    <row r="16" spans="1:133" x14ac:dyDescent="0.2">
      <c r="A16" s="72" t="str">
        <f>'Student input data'!A16</f>
        <v/>
      </c>
      <c r="B16" s="213" t="str">
        <f>IF('Student input data'!B16="","-",'Student input data'!B16)</f>
        <v>-</v>
      </c>
      <c r="C16" s="312">
        <f t="shared" si="2"/>
        <v>0</v>
      </c>
      <c r="D16" s="313">
        <f>'Student input data'!D16/'Simulation input'!D$17</f>
        <v>0</v>
      </c>
      <c r="E16" s="313">
        <f>IF('Simulation input'!D$52="y",'Student input data'!E16/'Simulation input'!D$18,('Student input data'!E16/2)/'Simulation input'!D$18)</f>
        <v>0</v>
      </c>
      <c r="F16" s="313">
        <f>'Student input data'!F16/'Simulation input'!D$19</f>
        <v>0</v>
      </c>
      <c r="G16" s="313">
        <f>'Student input data'!G16/'Simulation input'!D$20</f>
        <v>0</v>
      </c>
      <c r="H16" s="313">
        <f>'Student input data'!H16/'Simulation input'!D$21</f>
        <v>0</v>
      </c>
      <c r="I16" s="313">
        <f>'Student input data'!I16/'Simulation input'!D$22</f>
        <v>0</v>
      </c>
      <c r="J16" s="313">
        <f>'Student input data'!J16/'Simulation input'!D$23</f>
        <v>0</v>
      </c>
      <c r="K16" s="313">
        <f>'Student input data'!K16/'Simulation input'!D$24</f>
        <v>0</v>
      </c>
      <c r="L16" s="313">
        <f>'Student input data'!L16/'Simulation input'!$D$25</f>
        <v>0</v>
      </c>
      <c r="M16" s="313">
        <f>'Student input data'!M16/'Simulation input'!$D$26</f>
        <v>0</v>
      </c>
      <c r="N16" s="313">
        <f>'Student input data'!N16/'Simulation input'!$D$27</f>
        <v>0</v>
      </c>
      <c r="O16" s="313">
        <f>'Student input data'!O16/'Simulation input'!$D$28</f>
        <v>0</v>
      </c>
      <c r="P16" s="313">
        <f>'Student input data'!P16/'Simulation input'!$D$29</f>
        <v>0</v>
      </c>
      <c r="Q16" s="313">
        <f>'Student input data'!Q16/'Simulation input'!$D$30</f>
        <v>0</v>
      </c>
      <c r="R16" s="314">
        <f>(SUM(D16:J16)*'Simulation input'!$D$65)+(SUM(K16:M16)*'Simulation input'!$D$66)+(SUM(N16:Q16)*'Simulation input'!$D$67)</f>
        <v>0</v>
      </c>
      <c r="S16" s="314">
        <f t="shared" si="3"/>
        <v>0</v>
      </c>
      <c r="T16" s="313"/>
      <c r="U16" s="315">
        <f>IF('Student input data'!C16=0,0,       IF('Student input data'!C16&lt;'Simulation input'!$D$86,'Simulation input'!$D$79/'Simulation input'!$D$86*'Student input data'!C16,          IF('Student input data'!C16&lt;'Simulation input'!$D$72,'Simulation input'!$D$79,     'Student input data'!C16/'Simulation input'!$D$72)))</f>
        <v>0</v>
      </c>
      <c r="V16" s="317">
        <f>('Student input data'!C16/'Simulation input'!$D$107)+('Student input data'!V16/'Simulation input'!$D$93)</f>
        <v>0</v>
      </c>
      <c r="W16" s="315">
        <f>IF('Student input data'!C16=0,0,'Student input data'!R16/'Simulation input'!D$114)</f>
        <v>0</v>
      </c>
      <c r="X16" s="315">
        <f>IF('Simulation input'!$D$121="y",'Student input data'!V16*0.5/'Simulation input'!$D$128,0)</f>
        <v>0</v>
      </c>
      <c r="Y16" s="315">
        <f>IF('Simulation input'!$D$148="y",'Student input data'!V16*0.5/'Simulation input'!$D$155,0)</f>
        <v>0</v>
      </c>
      <c r="Z16" s="315">
        <f>IF('Student input data'!C16=0,0,'Student input data'!C16/'Simulation input'!D$190)</f>
        <v>0</v>
      </c>
      <c r="AA16" s="315">
        <f>IF('Student input data'!C16=0,0,'Simulation input'!D$205)</f>
        <v>0</v>
      </c>
      <c r="AB16" s="315">
        <f>IF('Student input data'!C16=0,0,'Student input data'!C16/'Simulation input'!D$226)</f>
        <v>0</v>
      </c>
      <c r="AC16" s="315">
        <f>IF('Student input data'!C16=0,0,('Student input data'!C16/'Simulation input'!D$241))</f>
        <v>0</v>
      </c>
      <c r="AD16" s="315">
        <f>IF('Student input data'!C16=0,0,'Student input data'!V16/'Simulation input'!D$233)</f>
        <v>0</v>
      </c>
      <c r="AE16" s="315">
        <f t="shared" si="0"/>
        <v>0</v>
      </c>
      <c r="AF16" s="343"/>
      <c r="AG16" s="315">
        <f>'Student input data'!C16/'Simulation input'!D$198</f>
        <v>0</v>
      </c>
      <c r="AH16" s="315">
        <f>IF('Simulation input'!D$35=0,0,'Student input data'!D16/'Simulation input'!D$35)+IF('Simulation input'!D$36=0,0,'Student input data'!E16/'Simulation input'!D$36)+IF('Simulation input'!D$37=0,0,'Student input data'!F16/'Simulation input'!D$37)+IF('Simulation input'!D$38=0,0,'Student input data'!G16/'Simulation input'!D$38)+IF('Simulation input'!D$39=0,0,'Student input data'!H16/'Simulation input'!D$39)+IF('Simulation input'!D$40=0,0,'Student input data'!I16/'Simulation input'!D$40)+IF('Simulation input'!D$41=0,0,'Student input data'!J16/'Simulation input'!D$41)+IF('Simulation input'!D$42=0,0,'Student input data'!K16/'Simulation input'!D$42)+IF('Simulation input'!D$43=0,0,'Student input data'!L16/'Simulation input'!D$43)+IF('Simulation input'!D$44=0,0,'Student input data'!M16/'Simulation input'!D$44)+IF('Simulation input'!D$45=0,0,'Student input data'!N16/'Simulation input'!D$45)+IF('Simulation input'!D$46=0,0,'Student input data'!O16/'Simulation input'!D$46)+IF('Simulation input'!D$47=0,0,'Student input data'!P16/'Simulation input'!D$47)+IF('Simulation input'!D$48=0,0,'Student input data'!Q16/'Simulation input'!D$47)</f>
        <v>0</v>
      </c>
      <c r="AI16" s="315">
        <f>('Student input data'!C16/450)*'Simulation input'!D$248</f>
        <v>0</v>
      </c>
      <c r="AJ16" s="315">
        <f>'Simulation input'!$D$212/'Simulation input'!$D$10*'Student input data'!C16</f>
        <v>0</v>
      </c>
      <c r="AK16" s="315">
        <f>IF('Student input data'!C16=0,0,IF('Student input data'!C16&lt;'Simulation input'!$D$10,0,('Student input data'!C16-'Simulation input'!$D$10)/'Simulation input'!$D$10)*'Simulation input'!D$219)</f>
        <v>0</v>
      </c>
      <c r="AL16" s="315"/>
      <c r="AM16" s="315">
        <f>IF('Student input data'!C16=0,0,'Simulation input'!D$255)</f>
        <v>0</v>
      </c>
      <c r="AN16" s="315">
        <f>IF('Student input data'!C16=0,0,IF('Student input data'!C16&lt;'Simulation input'!$D$10,0,('Student input data'!C16-'Simulation input'!$D$10)/'Simulation input'!$D$10)*'Simulation input'!D$262)</f>
        <v>0</v>
      </c>
      <c r="AO16" s="315">
        <f>('Student input data'!C16/450)*'Simulation input'!D$269</f>
        <v>0</v>
      </c>
      <c r="AP16" s="131"/>
      <c r="AQ16" s="132">
        <f>'Simulation input'!C$288*'Student input data'!C16</f>
        <v>0</v>
      </c>
      <c r="AR16" s="132">
        <f>'Simulation input'!C$289*'Student input data'!C16</f>
        <v>0</v>
      </c>
      <c r="AS16" s="132">
        <f>'Simulation input'!C$290*'Student input data'!C16</f>
        <v>0</v>
      </c>
      <c r="AT16" s="132">
        <f>'Simulation input'!C$291*'Student input data'!C16</f>
        <v>0</v>
      </c>
      <c r="AU16" s="132">
        <f>'Simulation input'!C$292*'Student input data'!C16</f>
        <v>0</v>
      </c>
      <c r="AV16" s="132">
        <f t="shared" si="1"/>
        <v>0</v>
      </c>
      <c r="AW16" s="132">
        <f>IF('Student input data'!C16=0,0,AV16/'Student input data'!C16)</f>
        <v>0</v>
      </c>
    </row>
    <row r="17" spans="1:49" x14ac:dyDescent="0.2">
      <c r="A17" s="72" t="str">
        <f>'Student input data'!A17</f>
        <v/>
      </c>
      <c r="B17" s="213" t="str">
        <f>IF('Student input data'!B17="","-",'Student input data'!B17)</f>
        <v>-</v>
      </c>
      <c r="C17" s="312">
        <f t="shared" si="2"/>
        <v>0</v>
      </c>
      <c r="D17" s="313">
        <f>'Student input data'!D17/'Simulation input'!D$17</f>
        <v>0</v>
      </c>
      <c r="E17" s="313">
        <f>IF('Simulation input'!D$52="y",'Student input data'!E17/'Simulation input'!D$18,('Student input data'!E17/2)/'Simulation input'!D$18)</f>
        <v>0</v>
      </c>
      <c r="F17" s="313">
        <f>'Student input data'!F17/'Simulation input'!D$19</f>
        <v>0</v>
      </c>
      <c r="G17" s="313">
        <f>'Student input data'!G17/'Simulation input'!D$20</f>
        <v>0</v>
      </c>
      <c r="H17" s="313">
        <f>'Student input data'!H17/'Simulation input'!D$21</f>
        <v>0</v>
      </c>
      <c r="I17" s="313">
        <f>'Student input data'!I17/'Simulation input'!D$22</f>
        <v>0</v>
      </c>
      <c r="J17" s="313">
        <f>'Student input data'!J17/'Simulation input'!D$23</f>
        <v>0</v>
      </c>
      <c r="K17" s="313">
        <f>'Student input data'!K17/'Simulation input'!D$24</f>
        <v>0</v>
      </c>
      <c r="L17" s="313">
        <f>'Student input data'!L17/'Simulation input'!$D$25</f>
        <v>0</v>
      </c>
      <c r="M17" s="313">
        <f>'Student input data'!M17/'Simulation input'!$D$26</f>
        <v>0</v>
      </c>
      <c r="N17" s="313">
        <f>'Student input data'!N17/'Simulation input'!$D$27</f>
        <v>0</v>
      </c>
      <c r="O17" s="313">
        <f>'Student input data'!O17/'Simulation input'!$D$28</f>
        <v>0</v>
      </c>
      <c r="P17" s="313">
        <f>'Student input data'!P17/'Simulation input'!$D$29</f>
        <v>0</v>
      </c>
      <c r="Q17" s="313">
        <f>'Student input data'!Q17/'Simulation input'!$D$30</f>
        <v>0</v>
      </c>
      <c r="R17" s="314">
        <f>(SUM(D17:J17)*'Simulation input'!$D$65)+(SUM(K17:M17)*'Simulation input'!$D$66)+(SUM(N17:Q17)*'Simulation input'!$D$67)</f>
        <v>0</v>
      </c>
      <c r="S17" s="314">
        <f t="shared" si="3"/>
        <v>0</v>
      </c>
      <c r="T17" s="313"/>
      <c r="U17" s="315">
        <f>IF('Student input data'!C17=0,0,       IF('Student input data'!C17&lt;'Simulation input'!$D$86,'Simulation input'!$D$79/'Simulation input'!$D$86*'Student input data'!C17,          IF('Student input data'!C17&lt;'Simulation input'!$D$72,'Simulation input'!$D$79,     'Student input data'!C17/'Simulation input'!$D$72)))</f>
        <v>0</v>
      </c>
      <c r="V17" s="317">
        <f>('Student input data'!C17/'Simulation input'!$D$107)+('Student input data'!V17/'Simulation input'!$D$93)</f>
        <v>0</v>
      </c>
      <c r="W17" s="315">
        <f>IF('Student input data'!C17=0,0,'Student input data'!R17/'Simulation input'!D$114)</f>
        <v>0</v>
      </c>
      <c r="X17" s="315">
        <f>IF('Simulation input'!$D$121="y",'Student input data'!V17*0.5/'Simulation input'!$D$128,0)</f>
        <v>0</v>
      </c>
      <c r="Y17" s="315">
        <f>IF('Simulation input'!$D$148="y",'Student input data'!V17*0.5/'Simulation input'!$D$155,0)</f>
        <v>0</v>
      </c>
      <c r="Z17" s="315">
        <f>IF('Student input data'!C17=0,0,'Student input data'!C17/'Simulation input'!D$190)</f>
        <v>0</v>
      </c>
      <c r="AA17" s="315">
        <f>IF('Student input data'!C17=0,0,'Simulation input'!D$205)</f>
        <v>0</v>
      </c>
      <c r="AB17" s="315">
        <f>IF('Student input data'!C17=0,0,'Student input data'!C17/'Simulation input'!D$226)</f>
        <v>0</v>
      </c>
      <c r="AC17" s="315">
        <f>IF('Student input data'!C17=0,0,('Student input data'!C17/'Simulation input'!D$241))</f>
        <v>0</v>
      </c>
      <c r="AD17" s="315">
        <f>IF('Student input data'!C17=0,0,'Student input data'!V17/'Simulation input'!D$233)</f>
        <v>0</v>
      </c>
      <c r="AE17" s="315">
        <f t="shared" si="0"/>
        <v>0</v>
      </c>
      <c r="AF17" s="343"/>
      <c r="AG17" s="315">
        <f>'Student input data'!C17/'Simulation input'!D$198</f>
        <v>0</v>
      </c>
      <c r="AH17" s="315">
        <f>IF('Simulation input'!D$35=0,0,'Student input data'!D17/'Simulation input'!D$35)+IF('Simulation input'!D$36=0,0,'Student input data'!E17/'Simulation input'!D$36)+IF('Simulation input'!D$37=0,0,'Student input data'!F17/'Simulation input'!D$37)+IF('Simulation input'!D$38=0,0,'Student input data'!G17/'Simulation input'!D$38)+IF('Simulation input'!D$39=0,0,'Student input data'!H17/'Simulation input'!D$39)+IF('Simulation input'!D$40=0,0,'Student input data'!I17/'Simulation input'!D$40)+IF('Simulation input'!D$41=0,0,'Student input data'!J17/'Simulation input'!D$41)+IF('Simulation input'!D$42=0,0,'Student input data'!K17/'Simulation input'!D$42)+IF('Simulation input'!D$43=0,0,'Student input data'!L17/'Simulation input'!D$43)+IF('Simulation input'!D$44=0,0,'Student input data'!M17/'Simulation input'!D$44)+IF('Simulation input'!D$45=0,0,'Student input data'!N17/'Simulation input'!D$45)+IF('Simulation input'!D$46=0,0,'Student input data'!O17/'Simulation input'!D$46)+IF('Simulation input'!D$47=0,0,'Student input data'!P17/'Simulation input'!D$47)+IF('Simulation input'!D$48=0,0,'Student input data'!Q17/'Simulation input'!D$47)</f>
        <v>0</v>
      </c>
      <c r="AI17" s="315">
        <f>('Student input data'!C17/450)*'Simulation input'!D$248</f>
        <v>0</v>
      </c>
      <c r="AJ17" s="315">
        <f>'Simulation input'!$D$212/'Simulation input'!$D$10*'Student input data'!C17</f>
        <v>0</v>
      </c>
      <c r="AK17" s="315">
        <f>IF('Student input data'!C17=0,0,IF('Student input data'!C17&lt;'Simulation input'!$D$10,0,('Student input data'!C17-'Simulation input'!$D$10)/'Simulation input'!$D$10)*'Simulation input'!D$219)</f>
        <v>0</v>
      </c>
      <c r="AL17" s="315"/>
      <c r="AM17" s="315">
        <f>IF('Student input data'!C17=0,0,'Simulation input'!D$255)</f>
        <v>0</v>
      </c>
      <c r="AN17" s="315">
        <f>IF('Student input data'!C17=0,0,IF('Student input data'!C17&lt;'Simulation input'!$D$10,0,('Student input data'!C17-'Simulation input'!$D$10)/'Simulation input'!$D$10)*'Simulation input'!D$262)</f>
        <v>0</v>
      </c>
      <c r="AO17" s="315">
        <f>('Student input data'!C17/450)*'Simulation input'!D$269</f>
        <v>0</v>
      </c>
      <c r="AP17" s="131"/>
      <c r="AQ17" s="132">
        <f>'Simulation input'!C$288*'Student input data'!C17</f>
        <v>0</v>
      </c>
      <c r="AR17" s="132">
        <f>'Simulation input'!C$289*'Student input data'!C17</f>
        <v>0</v>
      </c>
      <c r="AS17" s="132">
        <f>'Simulation input'!C$290*'Student input data'!C17</f>
        <v>0</v>
      </c>
      <c r="AT17" s="132">
        <f>'Simulation input'!C$291*'Student input data'!C17</f>
        <v>0</v>
      </c>
      <c r="AU17" s="132">
        <f>'Simulation input'!C$292*'Student input data'!C17</f>
        <v>0</v>
      </c>
      <c r="AV17" s="132">
        <f t="shared" si="1"/>
        <v>0</v>
      </c>
      <c r="AW17" s="132">
        <f>IF('Student input data'!C17=0,0,AV17/'Student input data'!C17)</f>
        <v>0</v>
      </c>
    </row>
    <row r="18" spans="1:49" x14ac:dyDescent="0.2">
      <c r="A18" s="72" t="str">
        <f>'Student input data'!A18</f>
        <v/>
      </c>
      <c r="B18" s="213" t="str">
        <f>IF('Student input data'!B18="","-",'Student input data'!B18)</f>
        <v>-</v>
      </c>
      <c r="C18" s="312">
        <f t="shared" si="2"/>
        <v>0</v>
      </c>
      <c r="D18" s="313">
        <f>'Student input data'!D18/'Simulation input'!D$17</f>
        <v>0</v>
      </c>
      <c r="E18" s="313">
        <f>IF('Simulation input'!D$52="y",'Student input data'!E18/'Simulation input'!D$18,('Student input data'!E18/2)/'Simulation input'!D$18)</f>
        <v>0</v>
      </c>
      <c r="F18" s="313">
        <f>'Student input data'!F18/'Simulation input'!D$19</f>
        <v>0</v>
      </c>
      <c r="G18" s="313">
        <f>'Student input data'!G18/'Simulation input'!D$20</f>
        <v>0</v>
      </c>
      <c r="H18" s="313">
        <f>'Student input data'!H18/'Simulation input'!D$21</f>
        <v>0</v>
      </c>
      <c r="I18" s="313">
        <f>'Student input data'!I18/'Simulation input'!D$22</f>
        <v>0</v>
      </c>
      <c r="J18" s="313">
        <f>'Student input data'!J18/'Simulation input'!D$23</f>
        <v>0</v>
      </c>
      <c r="K18" s="313">
        <f>'Student input data'!K18/'Simulation input'!D$24</f>
        <v>0</v>
      </c>
      <c r="L18" s="313">
        <f>'Student input data'!L18/'Simulation input'!$D$25</f>
        <v>0</v>
      </c>
      <c r="M18" s="313">
        <f>'Student input data'!M18/'Simulation input'!$D$26</f>
        <v>0</v>
      </c>
      <c r="N18" s="313">
        <f>'Student input data'!N18/'Simulation input'!$D$27</f>
        <v>0</v>
      </c>
      <c r="O18" s="313">
        <f>'Student input data'!O18/'Simulation input'!$D$28</f>
        <v>0</v>
      </c>
      <c r="P18" s="313">
        <f>'Student input data'!P18/'Simulation input'!$D$29</f>
        <v>0</v>
      </c>
      <c r="Q18" s="313">
        <f>'Student input data'!Q18/'Simulation input'!$D$30</f>
        <v>0</v>
      </c>
      <c r="R18" s="314">
        <f>(SUM(D18:J18)*'Simulation input'!$D$65)+(SUM(K18:M18)*'Simulation input'!$D$66)+(SUM(N18:Q18)*'Simulation input'!$D$67)</f>
        <v>0</v>
      </c>
      <c r="S18" s="314">
        <f t="shared" si="3"/>
        <v>0</v>
      </c>
      <c r="T18" s="313"/>
      <c r="U18" s="315">
        <f>IF('Student input data'!C18=0,0,       IF('Student input data'!C18&lt;'Simulation input'!$D$86,'Simulation input'!$D$79/'Simulation input'!$D$86*'Student input data'!C18,          IF('Student input data'!C18&lt;'Simulation input'!$D$72,'Simulation input'!$D$79,     'Student input data'!C18/'Simulation input'!$D$72)))</f>
        <v>0</v>
      </c>
      <c r="V18" s="317">
        <f>('Student input data'!C18/'Simulation input'!$D$107)+('Student input data'!V18/'Simulation input'!$D$93)</f>
        <v>0</v>
      </c>
      <c r="W18" s="315">
        <f>IF('Student input data'!C18=0,0,'Student input data'!R18/'Simulation input'!D$114)</f>
        <v>0</v>
      </c>
      <c r="X18" s="315">
        <f>IF('Simulation input'!$D$121="y",'Student input data'!V18*0.5/'Simulation input'!$D$128,0)</f>
        <v>0</v>
      </c>
      <c r="Y18" s="315">
        <f>IF('Simulation input'!$D$148="y",'Student input data'!V18*0.5/'Simulation input'!$D$155,0)</f>
        <v>0</v>
      </c>
      <c r="Z18" s="315">
        <f>IF('Student input data'!C18=0,0,'Student input data'!C18/'Simulation input'!D$190)</f>
        <v>0</v>
      </c>
      <c r="AA18" s="315">
        <f>IF('Student input data'!C18=0,0,'Simulation input'!D$205)</f>
        <v>0</v>
      </c>
      <c r="AB18" s="315">
        <f>IF('Student input data'!C18=0,0,'Student input data'!C18/'Simulation input'!D$226)</f>
        <v>0</v>
      </c>
      <c r="AC18" s="315">
        <f>IF('Student input data'!C18=0,0,('Student input data'!C18/'Simulation input'!D$241))</f>
        <v>0</v>
      </c>
      <c r="AD18" s="315">
        <f>IF('Student input data'!C18=0,0,'Student input data'!V18/'Simulation input'!D$233)</f>
        <v>0</v>
      </c>
      <c r="AE18" s="315">
        <f t="shared" si="0"/>
        <v>0</v>
      </c>
      <c r="AF18" s="343"/>
      <c r="AG18" s="315">
        <f>'Student input data'!C18/'Simulation input'!D$198</f>
        <v>0</v>
      </c>
      <c r="AH18" s="315">
        <f>IF('Simulation input'!D$35=0,0,'Student input data'!D18/'Simulation input'!D$35)+IF('Simulation input'!D$36=0,0,'Student input data'!E18/'Simulation input'!D$36)+IF('Simulation input'!D$37=0,0,'Student input data'!F18/'Simulation input'!D$37)+IF('Simulation input'!D$38=0,0,'Student input data'!G18/'Simulation input'!D$38)+IF('Simulation input'!D$39=0,0,'Student input data'!H18/'Simulation input'!D$39)+IF('Simulation input'!D$40=0,0,'Student input data'!I18/'Simulation input'!D$40)+IF('Simulation input'!D$41=0,0,'Student input data'!J18/'Simulation input'!D$41)+IF('Simulation input'!D$42=0,0,'Student input data'!K18/'Simulation input'!D$42)+IF('Simulation input'!D$43=0,0,'Student input data'!L18/'Simulation input'!D$43)+IF('Simulation input'!D$44=0,0,'Student input data'!M18/'Simulation input'!D$44)+IF('Simulation input'!D$45=0,0,'Student input data'!N18/'Simulation input'!D$45)+IF('Simulation input'!D$46=0,0,'Student input data'!O18/'Simulation input'!D$46)+IF('Simulation input'!D$47=0,0,'Student input data'!P18/'Simulation input'!D$47)+IF('Simulation input'!D$48=0,0,'Student input data'!Q18/'Simulation input'!D$47)</f>
        <v>0</v>
      </c>
      <c r="AI18" s="315">
        <f>('Student input data'!C18/450)*'Simulation input'!D$248</f>
        <v>0</v>
      </c>
      <c r="AJ18" s="315">
        <f>'Simulation input'!$D$212/'Simulation input'!$D$10*'Student input data'!C18</f>
        <v>0</v>
      </c>
      <c r="AK18" s="315">
        <f>IF('Student input data'!C18=0,0,IF('Student input data'!C18&lt;'Simulation input'!$D$10,0,('Student input data'!C18-'Simulation input'!$D$10)/'Simulation input'!$D$10)*'Simulation input'!D$219)</f>
        <v>0</v>
      </c>
      <c r="AL18" s="315"/>
      <c r="AM18" s="315">
        <f>IF('Student input data'!C18=0,0,'Simulation input'!D$255)</f>
        <v>0</v>
      </c>
      <c r="AN18" s="315">
        <f>IF('Student input data'!C18=0,0,IF('Student input data'!C18&lt;'Simulation input'!$D$10,0,('Student input data'!C18-'Simulation input'!$D$10)/'Simulation input'!$D$10)*'Simulation input'!D$262)</f>
        <v>0</v>
      </c>
      <c r="AO18" s="315">
        <f>('Student input data'!C18/450)*'Simulation input'!D$269</f>
        <v>0</v>
      </c>
      <c r="AP18" s="131"/>
      <c r="AQ18" s="132">
        <f>'Simulation input'!C$288*'Student input data'!C18</f>
        <v>0</v>
      </c>
      <c r="AR18" s="132">
        <f>'Simulation input'!C$289*'Student input data'!C18</f>
        <v>0</v>
      </c>
      <c r="AS18" s="132">
        <f>'Simulation input'!C$290*'Student input data'!C18</f>
        <v>0</v>
      </c>
      <c r="AT18" s="132">
        <f>'Simulation input'!C$291*'Student input data'!C18</f>
        <v>0</v>
      </c>
      <c r="AU18" s="132">
        <f>'Simulation input'!C$292*'Student input data'!C18</f>
        <v>0</v>
      </c>
      <c r="AV18" s="132">
        <f t="shared" si="1"/>
        <v>0</v>
      </c>
      <c r="AW18" s="132">
        <f>IF('Student input data'!C18=0,0,AV18/'Student input data'!C18)</f>
        <v>0</v>
      </c>
    </row>
    <row r="19" spans="1:49" x14ac:dyDescent="0.2">
      <c r="A19" s="72" t="str">
        <f>'Student input data'!A19</f>
        <v/>
      </c>
      <c r="B19" s="213" t="str">
        <f>IF('Student input data'!B19="","-",'Student input data'!B19)</f>
        <v>-</v>
      </c>
      <c r="C19" s="312">
        <f t="shared" si="2"/>
        <v>0</v>
      </c>
      <c r="D19" s="313">
        <f>'Student input data'!D19/'Simulation input'!D$17</f>
        <v>0</v>
      </c>
      <c r="E19" s="313">
        <f>IF('Simulation input'!D$52="y",'Student input data'!E19/'Simulation input'!D$18,('Student input data'!E19/2)/'Simulation input'!D$18)</f>
        <v>0</v>
      </c>
      <c r="F19" s="313">
        <f>'Student input data'!F19/'Simulation input'!D$19</f>
        <v>0</v>
      </c>
      <c r="G19" s="313">
        <f>'Student input data'!G19/'Simulation input'!D$20</f>
        <v>0</v>
      </c>
      <c r="H19" s="313">
        <f>'Student input data'!H19/'Simulation input'!D$21</f>
        <v>0</v>
      </c>
      <c r="I19" s="313">
        <f>'Student input data'!I19/'Simulation input'!D$22</f>
        <v>0</v>
      </c>
      <c r="J19" s="313">
        <f>'Student input data'!J19/'Simulation input'!D$23</f>
        <v>0</v>
      </c>
      <c r="K19" s="313">
        <f>'Student input data'!K19/'Simulation input'!D$24</f>
        <v>0</v>
      </c>
      <c r="L19" s="313">
        <f>'Student input data'!L19/'Simulation input'!$D$25</f>
        <v>0</v>
      </c>
      <c r="M19" s="313">
        <f>'Student input data'!M19/'Simulation input'!$D$26</f>
        <v>0</v>
      </c>
      <c r="N19" s="313">
        <f>'Student input data'!N19/'Simulation input'!$D$27</f>
        <v>0</v>
      </c>
      <c r="O19" s="313">
        <f>'Student input data'!O19/'Simulation input'!$D$28</f>
        <v>0</v>
      </c>
      <c r="P19" s="313">
        <f>'Student input data'!P19/'Simulation input'!$D$29</f>
        <v>0</v>
      </c>
      <c r="Q19" s="313">
        <f>'Student input data'!Q19/'Simulation input'!$D$30</f>
        <v>0</v>
      </c>
      <c r="R19" s="314">
        <f>(SUM(D19:J19)*'Simulation input'!$D$65)+(SUM(K19:M19)*'Simulation input'!$D$66)+(SUM(N19:Q19)*'Simulation input'!$D$67)</f>
        <v>0</v>
      </c>
      <c r="S19" s="314">
        <f t="shared" si="3"/>
        <v>0</v>
      </c>
      <c r="T19" s="313"/>
      <c r="U19" s="315">
        <f>IF('Student input data'!C19=0,0,       IF('Student input data'!C19&lt;'Simulation input'!$D$86,'Simulation input'!$D$79/'Simulation input'!$D$86*'Student input data'!C19,          IF('Student input data'!C19&lt;'Simulation input'!$D$72,'Simulation input'!$D$79,     'Student input data'!C19/'Simulation input'!$D$72)))</f>
        <v>0</v>
      </c>
      <c r="V19" s="317">
        <f>('Student input data'!C19/'Simulation input'!$D$107)+('Student input data'!V19/'Simulation input'!$D$93)</f>
        <v>0</v>
      </c>
      <c r="W19" s="315">
        <f>IF('Student input data'!C19=0,0,'Student input data'!R19/'Simulation input'!D$114)</f>
        <v>0</v>
      </c>
      <c r="X19" s="315">
        <f>IF('Simulation input'!$D$121="y",'Student input data'!V19*0.5/'Simulation input'!$D$128,0)</f>
        <v>0</v>
      </c>
      <c r="Y19" s="315">
        <f>IF('Simulation input'!$D$148="y",'Student input data'!V19*0.5/'Simulation input'!$D$155,0)</f>
        <v>0</v>
      </c>
      <c r="Z19" s="315">
        <f>IF('Student input data'!C19=0,0,'Student input data'!C19/'Simulation input'!D$190)</f>
        <v>0</v>
      </c>
      <c r="AA19" s="315">
        <f>IF('Student input data'!C19=0,0,'Simulation input'!D$205)</f>
        <v>0</v>
      </c>
      <c r="AB19" s="315">
        <f>IF('Student input data'!C19=0,0,'Student input data'!C19/'Simulation input'!D$226)</f>
        <v>0</v>
      </c>
      <c r="AC19" s="315">
        <f>IF('Student input data'!C19=0,0,('Student input data'!C19/'Simulation input'!D$241))</f>
        <v>0</v>
      </c>
      <c r="AD19" s="315">
        <f>IF('Student input data'!C19=0,0,'Student input data'!V19/'Simulation input'!D$233)</f>
        <v>0</v>
      </c>
      <c r="AE19" s="315">
        <f t="shared" si="0"/>
        <v>0</v>
      </c>
      <c r="AF19" s="343"/>
      <c r="AG19" s="315">
        <f>'Student input data'!C19/'Simulation input'!D$198</f>
        <v>0</v>
      </c>
      <c r="AH19" s="315">
        <f>IF('Simulation input'!D$35=0,0,'Student input data'!D19/'Simulation input'!D$35)+IF('Simulation input'!D$36=0,0,'Student input data'!E19/'Simulation input'!D$36)+IF('Simulation input'!D$37=0,0,'Student input data'!F19/'Simulation input'!D$37)+IF('Simulation input'!D$38=0,0,'Student input data'!G19/'Simulation input'!D$38)+IF('Simulation input'!D$39=0,0,'Student input data'!H19/'Simulation input'!D$39)+IF('Simulation input'!D$40=0,0,'Student input data'!I19/'Simulation input'!D$40)+IF('Simulation input'!D$41=0,0,'Student input data'!J19/'Simulation input'!D$41)+IF('Simulation input'!D$42=0,0,'Student input data'!K19/'Simulation input'!D$42)+IF('Simulation input'!D$43=0,0,'Student input data'!L19/'Simulation input'!D$43)+IF('Simulation input'!D$44=0,0,'Student input data'!M19/'Simulation input'!D$44)+IF('Simulation input'!D$45=0,0,'Student input data'!N19/'Simulation input'!D$45)+IF('Simulation input'!D$46=0,0,'Student input data'!O19/'Simulation input'!D$46)+IF('Simulation input'!D$47=0,0,'Student input data'!P19/'Simulation input'!D$47)+IF('Simulation input'!D$48=0,0,'Student input data'!Q19/'Simulation input'!D$47)</f>
        <v>0</v>
      </c>
      <c r="AI19" s="315">
        <f>('Student input data'!C19/450)*'Simulation input'!D$248</f>
        <v>0</v>
      </c>
      <c r="AJ19" s="315">
        <f>'Simulation input'!$D$212/'Simulation input'!$D$10*'Student input data'!C19</f>
        <v>0</v>
      </c>
      <c r="AK19" s="315">
        <f>IF('Student input data'!C19=0,0,IF('Student input data'!C19&lt;'Simulation input'!$D$10,0,('Student input data'!C19-'Simulation input'!$D$10)/'Simulation input'!$D$10)*'Simulation input'!D$219)</f>
        <v>0</v>
      </c>
      <c r="AL19" s="315"/>
      <c r="AM19" s="315">
        <f>IF('Student input data'!C19=0,0,'Simulation input'!D$255)</f>
        <v>0</v>
      </c>
      <c r="AN19" s="315">
        <f>IF('Student input data'!C19=0,0,IF('Student input data'!C19&lt;'Simulation input'!$D$10,0,('Student input data'!C19-'Simulation input'!$D$10)/'Simulation input'!$D$10)*'Simulation input'!D$262)</f>
        <v>0</v>
      </c>
      <c r="AO19" s="315">
        <f>('Student input data'!C19/450)*'Simulation input'!D$269</f>
        <v>0</v>
      </c>
      <c r="AP19" s="131"/>
      <c r="AQ19" s="132">
        <f>'Simulation input'!C$288*'Student input data'!C19</f>
        <v>0</v>
      </c>
      <c r="AR19" s="132">
        <f>'Simulation input'!C$289*'Student input data'!C19</f>
        <v>0</v>
      </c>
      <c r="AS19" s="132">
        <f>'Simulation input'!C$290*'Student input data'!C19</f>
        <v>0</v>
      </c>
      <c r="AT19" s="132">
        <f>'Simulation input'!C$291*'Student input data'!C19</f>
        <v>0</v>
      </c>
      <c r="AU19" s="132">
        <f>'Simulation input'!C$292*'Student input data'!C19</f>
        <v>0</v>
      </c>
      <c r="AV19" s="132">
        <f t="shared" si="1"/>
        <v>0</v>
      </c>
      <c r="AW19" s="132">
        <f>IF('Student input data'!C19=0,0,AV19/'Student input data'!C19)</f>
        <v>0</v>
      </c>
    </row>
    <row r="20" spans="1:49" x14ac:dyDescent="0.2">
      <c r="A20" s="72" t="str">
        <f>'Student input data'!A20</f>
        <v/>
      </c>
      <c r="B20" s="213" t="str">
        <f>IF('Student input data'!B20="","-",'Student input data'!B20)</f>
        <v>-</v>
      </c>
      <c r="C20" s="312">
        <f t="shared" si="2"/>
        <v>0</v>
      </c>
      <c r="D20" s="313">
        <f>'Student input data'!D20/'Simulation input'!D$17</f>
        <v>0</v>
      </c>
      <c r="E20" s="313">
        <f>IF('Simulation input'!D$52="y",'Student input data'!E20/'Simulation input'!D$18,('Student input data'!E20/2)/'Simulation input'!D$18)</f>
        <v>0</v>
      </c>
      <c r="F20" s="313">
        <f>'Student input data'!F20/'Simulation input'!D$19</f>
        <v>0</v>
      </c>
      <c r="G20" s="313">
        <f>'Student input data'!G20/'Simulation input'!D$20</f>
        <v>0</v>
      </c>
      <c r="H20" s="313">
        <f>'Student input data'!H20/'Simulation input'!D$21</f>
        <v>0</v>
      </c>
      <c r="I20" s="313">
        <f>'Student input data'!I20/'Simulation input'!D$22</f>
        <v>0</v>
      </c>
      <c r="J20" s="313">
        <f>'Student input data'!J20/'Simulation input'!D$23</f>
        <v>0</v>
      </c>
      <c r="K20" s="313">
        <f>'Student input data'!K20/'Simulation input'!D$24</f>
        <v>0</v>
      </c>
      <c r="L20" s="313">
        <f>'Student input data'!L20/'Simulation input'!$D$25</f>
        <v>0</v>
      </c>
      <c r="M20" s="313">
        <f>'Student input data'!M20/'Simulation input'!$D$26</f>
        <v>0</v>
      </c>
      <c r="N20" s="313">
        <f>'Student input data'!N20/'Simulation input'!$D$27</f>
        <v>0</v>
      </c>
      <c r="O20" s="313">
        <f>'Student input data'!O20/'Simulation input'!$D$28</f>
        <v>0</v>
      </c>
      <c r="P20" s="313">
        <f>'Student input data'!P20/'Simulation input'!$D$29</f>
        <v>0</v>
      </c>
      <c r="Q20" s="313">
        <f>'Student input data'!Q20/'Simulation input'!$D$30</f>
        <v>0</v>
      </c>
      <c r="R20" s="314">
        <f>(SUM(D20:J20)*'Simulation input'!$D$65)+(SUM(K20:M20)*'Simulation input'!$D$66)+(SUM(N20:Q20)*'Simulation input'!$D$67)</f>
        <v>0</v>
      </c>
      <c r="S20" s="314">
        <f t="shared" si="3"/>
        <v>0</v>
      </c>
      <c r="T20" s="313"/>
      <c r="U20" s="315">
        <f>IF('Student input data'!C20=0,0,       IF('Student input data'!C20&lt;'Simulation input'!$D$86,'Simulation input'!$D$79/'Simulation input'!$D$86*'Student input data'!C20,          IF('Student input data'!C20&lt;'Simulation input'!$D$72,'Simulation input'!$D$79,     'Student input data'!C20/'Simulation input'!$D$72)))</f>
        <v>0</v>
      </c>
      <c r="V20" s="317">
        <f>('Student input data'!C20/'Simulation input'!$D$107)+('Student input data'!V20/'Simulation input'!$D$93)</f>
        <v>0</v>
      </c>
      <c r="W20" s="315">
        <f>IF('Student input data'!C20=0,0,'Student input data'!R20/'Simulation input'!D$114)</f>
        <v>0</v>
      </c>
      <c r="X20" s="315">
        <f>IF('Simulation input'!$D$121="y",'Student input data'!V20*0.5/'Simulation input'!$D$128,0)</f>
        <v>0</v>
      </c>
      <c r="Y20" s="315">
        <f>IF('Simulation input'!$D$148="y",'Student input data'!V20*0.5/'Simulation input'!$D$155,0)</f>
        <v>0</v>
      </c>
      <c r="Z20" s="315">
        <f>IF('Student input data'!C20=0,0,'Student input data'!C20/'Simulation input'!D$190)</f>
        <v>0</v>
      </c>
      <c r="AA20" s="315">
        <f>IF('Student input data'!C20=0,0,'Simulation input'!D$205)</f>
        <v>0</v>
      </c>
      <c r="AB20" s="315">
        <f>IF('Student input data'!C20=0,0,'Student input data'!C20/'Simulation input'!D$226)</f>
        <v>0</v>
      </c>
      <c r="AC20" s="315">
        <f>IF('Student input data'!C20=0,0,('Student input data'!C20/'Simulation input'!D$241))</f>
        <v>0</v>
      </c>
      <c r="AD20" s="315">
        <f>IF('Student input data'!C20=0,0,'Student input data'!V20/'Simulation input'!D$233)</f>
        <v>0</v>
      </c>
      <c r="AE20" s="315">
        <f t="shared" si="0"/>
        <v>0</v>
      </c>
      <c r="AF20" s="343"/>
      <c r="AG20" s="315">
        <f>'Student input data'!C20/'Simulation input'!D$198</f>
        <v>0</v>
      </c>
      <c r="AH20" s="315">
        <f>IF('Simulation input'!D$35=0,0,'Student input data'!D20/'Simulation input'!D$35)+IF('Simulation input'!D$36=0,0,'Student input data'!E20/'Simulation input'!D$36)+IF('Simulation input'!D$37=0,0,'Student input data'!F20/'Simulation input'!D$37)+IF('Simulation input'!D$38=0,0,'Student input data'!G20/'Simulation input'!D$38)+IF('Simulation input'!D$39=0,0,'Student input data'!H20/'Simulation input'!D$39)+IF('Simulation input'!D$40=0,0,'Student input data'!I20/'Simulation input'!D$40)+IF('Simulation input'!D$41=0,0,'Student input data'!J20/'Simulation input'!D$41)+IF('Simulation input'!D$42=0,0,'Student input data'!K20/'Simulation input'!D$42)+IF('Simulation input'!D$43=0,0,'Student input data'!L20/'Simulation input'!D$43)+IF('Simulation input'!D$44=0,0,'Student input data'!M20/'Simulation input'!D$44)+IF('Simulation input'!D$45=0,0,'Student input data'!N20/'Simulation input'!D$45)+IF('Simulation input'!D$46=0,0,'Student input data'!O20/'Simulation input'!D$46)+IF('Simulation input'!D$47=0,0,'Student input data'!P20/'Simulation input'!D$47)+IF('Simulation input'!D$48=0,0,'Student input data'!Q20/'Simulation input'!D$47)</f>
        <v>0</v>
      </c>
      <c r="AI20" s="315">
        <f>('Student input data'!C20/450)*'Simulation input'!D$248</f>
        <v>0</v>
      </c>
      <c r="AJ20" s="315">
        <f>'Simulation input'!$D$212/'Simulation input'!$D$10*'Student input data'!C20</f>
        <v>0</v>
      </c>
      <c r="AK20" s="315">
        <f>IF('Student input data'!C20=0,0,IF('Student input data'!C20&lt;'Simulation input'!$D$10,0,('Student input data'!C20-'Simulation input'!$D$10)/'Simulation input'!$D$10)*'Simulation input'!D$219)</f>
        <v>0</v>
      </c>
      <c r="AL20" s="315"/>
      <c r="AM20" s="315">
        <f>IF('Student input data'!C20=0,0,'Simulation input'!D$255)</f>
        <v>0</v>
      </c>
      <c r="AN20" s="315">
        <f>IF('Student input data'!C20=0,0,IF('Student input data'!C20&lt;'Simulation input'!$D$10,0,('Student input data'!C20-'Simulation input'!$D$10)/'Simulation input'!$D$10)*'Simulation input'!D$262)</f>
        <v>0</v>
      </c>
      <c r="AO20" s="315">
        <f>('Student input data'!C20/450)*'Simulation input'!D$269</f>
        <v>0</v>
      </c>
      <c r="AP20" s="131"/>
      <c r="AQ20" s="132">
        <f>'Simulation input'!C$288*'Student input data'!C20</f>
        <v>0</v>
      </c>
      <c r="AR20" s="132">
        <f>'Simulation input'!C$289*'Student input data'!C20</f>
        <v>0</v>
      </c>
      <c r="AS20" s="132">
        <f>'Simulation input'!C$290*'Student input data'!C20</f>
        <v>0</v>
      </c>
      <c r="AT20" s="132">
        <f>'Simulation input'!C$291*'Student input data'!C20</f>
        <v>0</v>
      </c>
      <c r="AU20" s="132">
        <f>'Simulation input'!C$292*'Student input data'!C20</f>
        <v>0</v>
      </c>
      <c r="AV20" s="132">
        <f t="shared" si="1"/>
        <v>0</v>
      </c>
      <c r="AW20" s="132">
        <f>IF('Student input data'!C20=0,0,AV20/'Student input data'!C20)</f>
        <v>0</v>
      </c>
    </row>
    <row r="21" spans="1:49" x14ac:dyDescent="0.2">
      <c r="A21" s="72" t="str">
        <f>'Student input data'!A21</f>
        <v/>
      </c>
      <c r="B21" s="213" t="str">
        <f>IF('Student input data'!B21="","-",'Student input data'!B21)</f>
        <v>-</v>
      </c>
      <c r="C21" s="312">
        <f t="shared" si="2"/>
        <v>0</v>
      </c>
      <c r="D21" s="313">
        <f>'Student input data'!D21/'Simulation input'!D$17</f>
        <v>0</v>
      </c>
      <c r="E21" s="313">
        <f>IF('Simulation input'!D$52="y",'Student input data'!E21/'Simulation input'!D$18,('Student input data'!E21/2)/'Simulation input'!D$18)</f>
        <v>0</v>
      </c>
      <c r="F21" s="313">
        <f>'Student input data'!F21/'Simulation input'!D$19</f>
        <v>0</v>
      </c>
      <c r="G21" s="313">
        <f>'Student input data'!G21/'Simulation input'!D$20</f>
        <v>0</v>
      </c>
      <c r="H21" s="313">
        <f>'Student input data'!H21/'Simulation input'!D$21</f>
        <v>0</v>
      </c>
      <c r="I21" s="313">
        <f>'Student input data'!I21/'Simulation input'!D$22</f>
        <v>0</v>
      </c>
      <c r="J21" s="313">
        <f>'Student input data'!J21/'Simulation input'!D$23</f>
        <v>0</v>
      </c>
      <c r="K21" s="313">
        <f>'Student input data'!K21/'Simulation input'!D$24</f>
        <v>0</v>
      </c>
      <c r="L21" s="313">
        <f>'Student input data'!L21/'Simulation input'!$D$25</f>
        <v>0</v>
      </c>
      <c r="M21" s="313">
        <f>'Student input data'!M21/'Simulation input'!$D$26</f>
        <v>0</v>
      </c>
      <c r="N21" s="313">
        <f>'Student input data'!N21/'Simulation input'!$D$27</f>
        <v>0</v>
      </c>
      <c r="O21" s="313">
        <f>'Student input data'!O21/'Simulation input'!$D$28</f>
        <v>0</v>
      </c>
      <c r="P21" s="313">
        <f>'Student input data'!P21/'Simulation input'!$D$29</f>
        <v>0</v>
      </c>
      <c r="Q21" s="313">
        <f>'Student input data'!Q21/'Simulation input'!$D$30</f>
        <v>0</v>
      </c>
      <c r="R21" s="314">
        <f>(SUM(D21:J21)*'Simulation input'!$D$65)+(SUM(K21:M21)*'Simulation input'!$D$66)+(SUM(N21:Q21)*'Simulation input'!$D$67)</f>
        <v>0</v>
      </c>
      <c r="S21" s="314">
        <f t="shared" si="3"/>
        <v>0</v>
      </c>
      <c r="T21" s="313"/>
      <c r="U21" s="315">
        <f>IF('Student input data'!C21=0,0,       IF('Student input data'!C21&lt;'Simulation input'!$D$86,'Simulation input'!$D$79/'Simulation input'!$D$86*'Student input data'!C21,          IF('Student input data'!C21&lt;'Simulation input'!$D$72,'Simulation input'!$D$79,     'Student input data'!C21/'Simulation input'!$D$72)))</f>
        <v>0</v>
      </c>
      <c r="V21" s="317">
        <f>('Student input data'!C21/'Simulation input'!$D$107)+('Student input data'!V21/'Simulation input'!$D$93)</f>
        <v>0</v>
      </c>
      <c r="W21" s="315">
        <f>IF('Student input data'!C21=0,0,'Student input data'!R21/'Simulation input'!D$114)</f>
        <v>0</v>
      </c>
      <c r="X21" s="315">
        <f>IF('Simulation input'!$D$121="y",'Student input data'!V21*0.5/'Simulation input'!$D$128,0)</f>
        <v>0</v>
      </c>
      <c r="Y21" s="315">
        <f>IF('Simulation input'!$D$148="y",'Student input data'!V21*0.5/'Simulation input'!$D$155,0)</f>
        <v>0</v>
      </c>
      <c r="Z21" s="315">
        <f>IF('Student input data'!C21=0,0,'Student input data'!C21/'Simulation input'!D$190)</f>
        <v>0</v>
      </c>
      <c r="AA21" s="315">
        <f>IF('Student input data'!C21=0,0,'Simulation input'!D$205)</f>
        <v>0</v>
      </c>
      <c r="AB21" s="315">
        <f>IF('Student input data'!C21=0,0,'Student input data'!C21/'Simulation input'!D$226)</f>
        <v>0</v>
      </c>
      <c r="AC21" s="315">
        <f>IF('Student input data'!C21=0,0,('Student input data'!C21/'Simulation input'!D$241))</f>
        <v>0</v>
      </c>
      <c r="AD21" s="315">
        <f>IF('Student input data'!C21=0,0,'Student input data'!V21/'Simulation input'!D$233)</f>
        <v>0</v>
      </c>
      <c r="AE21" s="315">
        <f t="shared" si="0"/>
        <v>0</v>
      </c>
      <c r="AF21" s="343"/>
      <c r="AG21" s="315">
        <f>'Student input data'!C21/'Simulation input'!D$198</f>
        <v>0</v>
      </c>
      <c r="AH21" s="315">
        <f>IF('Simulation input'!D$35=0,0,'Student input data'!D21/'Simulation input'!D$35)+IF('Simulation input'!D$36=0,0,'Student input data'!E21/'Simulation input'!D$36)+IF('Simulation input'!D$37=0,0,'Student input data'!F21/'Simulation input'!D$37)+IF('Simulation input'!D$38=0,0,'Student input data'!G21/'Simulation input'!D$38)+IF('Simulation input'!D$39=0,0,'Student input data'!H21/'Simulation input'!D$39)+IF('Simulation input'!D$40=0,0,'Student input data'!I21/'Simulation input'!D$40)+IF('Simulation input'!D$41=0,0,'Student input data'!J21/'Simulation input'!D$41)+IF('Simulation input'!D$42=0,0,'Student input data'!K21/'Simulation input'!D$42)+IF('Simulation input'!D$43=0,0,'Student input data'!L21/'Simulation input'!D$43)+IF('Simulation input'!D$44=0,0,'Student input data'!M21/'Simulation input'!D$44)+IF('Simulation input'!D$45=0,0,'Student input data'!N21/'Simulation input'!D$45)+IF('Simulation input'!D$46=0,0,'Student input data'!O21/'Simulation input'!D$46)+IF('Simulation input'!D$47=0,0,'Student input data'!P21/'Simulation input'!D$47)+IF('Simulation input'!D$48=0,0,'Student input data'!Q21/'Simulation input'!D$47)</f>
        <v>0</v>
      </c>
      <c r="AI21" s="315">
        <f>('Student input data'!C21/450)*'Simulation input'!D$248</f>
        <v>0</v>
      </c>
      <c r="AJ21" s="315">
        <f>'Simulation input'!$D$212/'Simulation input'!$D$10*'Student input data'!C21</f>
        <v>0</v>
      </c>
      <c r="AK21" s="315">
        <f>IF('Student input data'!C21=0,0,IF('Student input data'!C21&lt;'Simulation input'!$D$10,0,('Student input data'!C21-'Simulation input'!$D$10)/'Simulation input'!$D$10)*'Simulation input'!D$219)</f>
        <v>0</v>
      </c>
      <c r="AL21" s="315"/>
      <c r="AM21" s="315">
        <f>IF('Student input data'!C21=0,0,'Simulation input'!D$255)</f>
        <v>0</v>
      </c>
      <c r="AN21" s="315">
        <f>IF('Student input data'!C21=0,0,IF('Student input data'!C21&lt;'Simulation input'!$D$10,0,('Student input data'!C21-'Simulation input'!$D$10)/'Simulation input'!$D$10)*'Simulation input'!D$262)</f>
        <v>0</v>
      </c>
      <c r="AO21" s="315">
        <f>('Student input data'!C21/450)*'Simulation input'!D$269</f>
        <v>0</v>
      </c>
      <c r="AP21" s="131"/>
      <c r="AQ21" s="132">
        <f>'Simulation input'!C$288*'Student input data'!C21</f>
        <v>0</v>
      </c>
      <c r="AR21" s="132">
        <f>'Simulation input'!C$289*'Student input data'!C21</f>
        <v>0</v>
      </c>
      <c r="AS21" s="132">
        <f>'Simulation input'!C$290*'Student input data'!C21</f>
        <v>0</v>
      </c>
      <c r="AT21" s="132">
        <f>'Simulation input'!C$291*'Student input data'!C21</f>
        <v>0</v>
      </c>
      <c r="AU21" s="132">
        <f>'Simulation input'!C$292*'Student input data'!C21</f>
        <v>0</v>
      </c>
      <c r="AV21" s="132">
        <f t="shared" si="1"/>
        <v>0</v>
      </c>
      <c r="AW21" s="132">
        <f>IF('Student input data'!C21=0,0,AV21/'Student input data'!C21)</f>
        <v>0</v>
      </c>
    </row>
    <row r="22" spans="1:49" x14ac:dyDescent="0.2">
      <c r="A22" s="72" t="str">
        <f>'Student input data'!A22</f>
        <v/>
      </c>
      <c r="B22" s="213" t="str">
        <f>IF('Student input data'!B22="","-",'Student input data'!B22)</f>
        <v>-</v>
      </c>
      <c r="C22" s="312">
        <f t="shared" si="2"/>
        <v>0</v>
      </c>
      <c r="D22" s="313">
        <f>'Student input data'!D22/'Simulation input'!D$17</f>
        <v>0</v>
      </c>
      <c r="E22" s="313">
        <f>IF('Simulation input'!D$52="y",'Student input data'!E22/'Simulation input'!D$18,('Student input data'!E22/2)/'Simulation input'!D$18)</f>
        <v>0</v>
      </c>
      <c r="F22" s="313">
        <f>'Student input data'!F22/'Simulation input'!D$19</f>
        <v>0</v>
      </c>
      <c r="G22" s="313">
        <f>'Student input data'!G22/'Simulation input'!D$20</f>
        <v>0</v>
      </c>
      <c r="H22" s="313">
        <f>'Student input data'!H22/'Simulation input'!D$21</f>
        <v>0</v>
      </c>
      <c r="I22" s="313">
        <f>'Student input data'!I22/'Simulation input'!D$22</f>
        <v>0</v>
      </c>
      <c r="J22" s="313">
        <f>'Student input data'!J22/'Simulation input'!D$23</f>
        <v>0</v>
      </c>
      <c r="K22" s="313">
        <f>'Student input data'!K22/'Simulation input'!D$24</f>
        <v>0</v>
      </c>
      <c r="L22" s="313">
        <f>'Student input data'!L22/'Simulation input'!$D$25</f>
        <v>0</v>
      </c>
      <c r="M22" s="313">
        <f>'Student input data'!M22/'Simulation input'!$D$26</f>
        <v>0</v>
      </c>
      <c r="N22" s="313">
        <f>'Student input data'!N22/'Simulation input'!$D$27</f>
        <v>0</v>
      </c>
      <c r="O22" s="313">
        <f>'Student input data'!O22/'Simulation input'!$D$28</f>
        <v>0</v>
      </c>
      <c r="P22" s="313">
        <f>'Student input data'!P22/'Simulation input'!$D$29</f>
        <v>0</v>
      </c>
      <c r="Q22" s="313">
        <f>'Student input data'!Q22/'Simulation input'!$D$30</f>
        <v>0</v>
      </c>
      <c r="R22" s="314">
        <f>(SUM(D22:J22)*'Simulation input'!$D$65)+(SUM(K22:M22)*'Simulation input'!$D$66)+(SUM(N22:Q22)*'Simulation input'!$D$67)</f>
        <v>0</v>
      </c>
      <c r="S22" s="314">
        <f t="shared" si="3"/>
        <v>0</v>
      </c>
      <c r="T22" s="313"/>
      <c r="U22" s="315">
        <f>IF('Student input data'!C22=0,0,       IF('Student input data'!C22&lt;'Simulation input'!$D$86,'Simulation input'!$D$79/'Simulation input'!$D$86*'Student input data'!C22,          IF('Student input data'!C22&lt;'Simulation input'!$D$72,'Simulation input'!$D$79,     'Student input data'!C22/'Simulation input'!$D$72)))</f>
        <v>0</v>
      </c>
      <c r="V22" s="317">
        <f>('Student input data'!C22/'Simulation input'!$D$107)+('Student input data'!V22/'Simulation input'!$D$93)</f>
        <v>0</v>
      </c>
      <c r="W22" s="315">
        <f>IF('Student input data'!C22=0,0,'Student input data'!R22/'Simulation input'!D$114)</f>
        <v>0</v>
      </c>
      <c r="X22" s="315">
        <f>IF('Simulation input'!$D$121="y",'Student input data'!V22*0.5/'Simulation input'!$D$128,0)</f>
        <v>0</v>
      </c>
      <c r="Y22" s="315">
        <f>IF('Simulation input'!$D$148="y",'Student input data'!V22*0.5/'Simulation input'!$D$155,0)</f>
        <v>0</v>
      </c>
      <c r="Z22" s="315">
        <f>IF('Student input data'!C22=0,0,'Student input data'!C22/'Simulation input'!D$190)</f>
        <v>0</v>
      </c>
      <c r="AA22" s="315">
        <f>IF('Student input data'!C22=0,0,'Simulation input'!D$205)</f>
        <v>0</v>
      </c>
      <c r="AB22" s="315">
        <f>IF('Student input data'!C22=0,0,'Student input data'!C22/'Simulation input'!D$226)</f>
        <v>0</v>
      </c>
      <c r="AC22" s="315">
        <f>IF('Student input data'!C22=0,0,('Student input data'!C22/'Simulation input'!D$241))</f>
        <v>0</v>
      </c>
      <c r="AD22" s="315">
        <f>IF('Student input data'!C22=0,0,'Student input data'!V22/'Simulation input'!D$233)</f>
        <v>0</v>
      </c>
      <c r="AE22" s="315">
        <f t="shared" si="0"/>
        <v>0</v>
      </c>
      <c r="AF22" s="343"/>
      <c r="AG22" s="315">
        <f>'Student input data'!C22/'Simulation input'!D$198</f>
        <v>0</v>
      </c>
      <c r="AH22" s="315">
        <f>IF('Simulation input'!D$35=0,0,'Student input data'!D22/'Simulation input'!D$35)+IF('Simulation input'!D$36=0,0,'Student input data'!E22/'Simulation input'!D$36)+IF('Simulation input'!D$37=0,0,'Student input data'!F22/'Simulation input'!D$37)+IF('Simulation input'!D$38=0,0,'Student input data'!G22/'Simulation input'!D$38)+IF('Simulation input'!D$39=0,0,'Student input data'!H22/'Simulation input'!D$39)+IF('Simulation input'!D$40=0,0,'Student input data'!I22/'Simulation input'!D$40)+IF('Simulation input'!D$41=0,0,'Student input data'!J22/'Simulation input'!D$41)+IF('Simulation input'!D$42=0,0,'Student input data'!K22/'Simulation input'!D$42)+IF('Simulation input'!D$43=0,0,'Student input data'!L22/'Simulation input'!D$43)+IF('Simulation input'!D$44=0,0,'Student input data'!M22/'Simulation input'!D$44)+IF('Simulation input'!D$45=0,0,'Student input data'!N22/'Simulation input'!D$45)+IF('Simulation input'!D$46=0,0,'Student input data'!O22/'Simulation input'!D$46)+IF('Simulation input'!D$47=0,0,'Student input data'!P22/'Simulation input'!D$47)+IF('Simulation input'!D$48=0,0,'Student input data'!Q22/'Simulation input'!D$47)</f>
        <v>0</v>
      </c>
      <c r="AI22" s="315">
        <f>('Student input data'!C22/450)*'Simulation input'!D$248</f>
        <v>0</v>
      </c>
      <c r="AJ22" s="315">
        <f>'Simulation input'!$D$212/'Simulation input'!$D$10*'Student input data'!C22</f>
        <v>0</v>
      </c>
      <c r="AK22" s="315">
        <f>IF('Student input data'!C22=0,0,IF('Student input data'!C22&lt;'Simulation input'!$D$10,0,('Student input data'!C22-'Simulation input'!$D$10)/'Simulation input'!$D$10)*'Simulation input'!D$219)</f>
        <v>0</v>
      </c>
      <c r="AL22" s="315"/>
      <c r="AM22" s="315">
        <f>IF('Student input data'!C22=0,0,'Simulation input'!D$255)</f>
        <v>0</v>
      </c>
      <c r="AN22" s="315">
        <f>IF('Student input data'!C22=0,0,IF('Student input data'!C22&lt;'Simulation input'!$D$10,0,('Student input data'!C22-'Simulation input'!$D$10)/'Simulation input'!$D$10)*'Simulation input'!D$262)</f>
        <v>0</v>
      </c>
      <c r="AO22" s="315">
        <f>('Student input data'!C22/450)*'Simulation input'!D$269</f>
        <v>0</v>
      </c>
      <c r="AP22" s="131"/>
      <c r="AQ22" s="132">
        <f>'Simulation input'!C$288*'Student input data'!C22</f>
        <v>0</v>
      </c>
      <c r="AR22" s="132">
        <f>'Simulation input'!C$289*'Student input data'!C22</f>
        <v>0</v>
      </c>
      <c r="AS22" s="132">
        <f>'Simulation input'!C$290*'Student input data'!C22</f>
        <v>0</v>
      </c>
      <c r="AT22" s="132">
        <f>'Simulation input'!C$291*'Student input data'!C22</f>
        <v>0</v>
      </c>
      <c r="AU22" s="132">
        <f>'Simulation input'!C$292*'Student input data'!C22</f>
        <v>0</v>
      </c>
      <c r="AV22" s="132">
        <f t="shared" si="1"/>
        <v>0</v>
      </c>
      <c r="AW22" s="132">
        <f>IF('Student input data'!C22=0,0,AV22/'Student input data'!C22)</f>
        <v>0</v>
      </c>
    </row>
    <row r="23" spans="1:49" x14ac:dyDescent="0.2">
      <c r="A23" s="72" t="str">
        <f>'Student input data'!A23</f>
        <v/>
      </c>
      <c r="B23" s="213" t="str">
        <f>IF('Student input data'!B23="","-",'Student input data'!B23)</f>
        <v>-</v>
      </c>
      <c r="C23" s="312">
        <f t="shared" si="2"/>
        <v>0</v>
      </c>
      <c r="D23" s="313">
        <f>'Student input data'!D23/'Simulation input'!D$17</f>
        <v>0</v>
      </c>
      <c r="E23" s="313">
        <f>IF('Simulation input'!D$52="y",'Student input data'!E23/'Simulation input'!D$18,('Student input data'!E23/2)/'Simulation input'!D$18)</f>
        <v>0</v>
      </c>
      <c r="F23" s="313">
        <f>'Student input data'!F23/'Simulation input'!D$19</f>
        <v>0</v>
      </c>
      <c r="G23" s="313">
        <f>'Student input data'!G23/'Simulation input'!D$20</f>
        <v>0</v>
      </c>
      <c r="H23" s="313">
        <f>'Student input data'!H23/'Simulation input'!D$21</f>
        <v>0</v>
      </c>
      <c r="I23" s="313">
        <f>'Student input data'!I23/'Simulation input'!D$22</f>
        <v>0</v>
      </c>
      <c r="J23" s="313">
        <f>'Student input data'!J23/'Simulation input'!D$23</f>
        <v>0</v>
      </c>
      <c r="K23" s="313">
        <f>'Student input data'!K23/'Simulation input'!D$24</f>
        <v>0</v>
      </c>
      <c r="L23" s="313">
        <f>'Student input data'!L23/'Simulation input'!$D$25</f>
        <v>0</v>
      </c>
      <c r="M23" s="313">
        <f>'Student input data'!M23/'Simulation input'!$D$26</f>
        <v>0</v>
      </c>
      <c r="N23" s="313">
        <f>'Student input data'!N23/'Simulation input'!$D$27</f>
        <v>0</v>
      </c>
      <c r="O23" s="313">
        <f>'Student input data'!O23/'Simulation input'!$D$28</f>
        <v>0</v>
      </c>
      <c r="P23" s="313">
        <f>'Student input data'!P23/'Simulation input'!$D$29</f>
        <v>0</v>
      </c>
      <c r="Q23" s="313">
        <f>'Student input data'!Q23/'Simulation input'!$D$30</f>
        <v>0</v>
      </c>
      <c r="R23" s="314">
        <f>(SUM(D23:J23)*'Simulation input'!$D$65)+(SUM(K23:M23)*'Simulation input'!$D$66)+(SUM(N23:Q23)*'Simulation input'!$D$67)</f>
        <v>0</v>
      </c>
      <c r="S23" s="314">
        <f t="shared" si="3"/>
        <v>0</v>
      </c>
      <c r="T23" s="313"/>
      <c r="U23" s="315">
        <f>IF('Student input data'!C23=0,0,       IF('Student input data'!C23&lt;'Simulation input'!$D$86,'Simulation input'!$D$79/'Simulation input'!$D$86*'Student input data'!C23,          IF('Student input data'!C23&lt;'Simulation input'!$D$72,'Simulation input'!$D$79,     'Student input data'!C23/'Simulation input'!$D$72)))</f>
        <v>0</v>
      </c>
      <c r="V23" s="317">
        <f>('Student input data'!C23/'Simulation input'!$D$107)+('Student input data'!V23/'Simulation input'!$D$93)</f>
        <v>0</v>
      </c>
      <c r="W23" s="315">
        <f>IF('Student input data'!C23=0,0,'Student input data'!R23/'Simulation input'!D$114)</f>
        <v>0</v>
      </c>
      <c r="X23" s="315">
        <f>IF('Simulation input'!$D$121="y",'Student input data'!V23*0.5/'Simulation input'!$D$128,0)</f>
        <v>0</v>
      </c>
      <c r="Y23" s="315">
        <f>IF('Simulation input'!$D$148="y",'Student input data'!V23*0.5/'Simulation input'!$D$155,0)</f>
        <v>0</v>
      </c>
      <c r="Z23" s="315">
        <f>IF('Student input data'!C23=0,0,'Student input data'!C23/'Simulation input'!D$190)</f>
        <v>0</v>
      </c>
      <c r="AA23" s="315">
        <f>IF('Student input data'!C23=0,0,'Simulation input'!D$205)</f>
        <v>0</v>
      </c>
      <c r="AB23" s="315">
        <f>IF('Student input data'!C23=0,0,'Student input data'!C23/'Simulation input'!D$226)</f>
        <v>0</v>
      </c>
      <c r="AC23" s="315">
        <f>IF('Student input data'!C23=0,0,('Student input data'!C23/'Simulation input'!D$241))</f>
        <v>0</v>
      </c>
      <c r="AD23" s="315">
        <f>IF('Student input data'!C23=0,0,'Student input data'!V23/'Simulation input'!D$233)</f>
        <v>0</v>
      </c>
      <c r="AE23" s="315">
        <f t="shared" si="0"/>
        <v>0</v>
      </c>
      <c r="AF23" s="343"/>
      <c r="AG23" s="315">
        <f>'Student input data'!C23/'Simulation input'!D$198</f>
        <v>0</v>
      </c>
      <c r="AH23" s="315">
        <f>IF('Simulation input'!D$35=0,0,'Student input data'!D23/'Simulation input'!D$35)+IF('Simulation input'!D$36=0,0,'Student input data'!E23/'Simulation input'!D$36)+IF('Simulation input'!D$37=0,0,'Student input data'!F23/'Simulation input'!D$37)+IF('Simulation input'!D$38=0,0,'Student input data'!G23/'Simulation input'!D$38)+IF('Simulation input'!D$39=0,0,'Student input data'!H23/'Simulation input'!D$39)+IF('Simulation input'!D$40=0,0,'Student input data'!I23/'Simulation input'!D$40)+IF('Simulation input'!D$41=0,0,'Student input data'!J23/'Simulation input'!D$41)+IF('Simulation input'!D$42=0,0,'Student input data'!K23/'Simulation input'!D$42)+IF('Simulation input'!D$43=0,0,'Student input data'!L23/'Simulation input'!D$43)+IF('Simulation input'!D$44=0,0,'Student input data'!M23/'Simulation input'!D$44)+IF('Simulation input'!D$45=0,0,'Student input data'!N23/'Simulation input'!D$45)+IF('Simulation input'!D$46=0,0,'Student input data'!O23/'Simulation input'!D$46)+IF('Simulation input'!D$47=0,0,'Student input data'!P23/'Simulation input'!D$47)+IF('Simulation input'!D$48=0,0,'Student input data'!Q23/'Simulation input'!D$47)</f>
        <v>0</v>
      </c>
      <c r="AI23" s="315">
        <f>('Student input data'!C23/450)*'Simulation input'!D$248</f>
        <v>0</v>
      </c>
      <c r="AJ23" s="315">
        <f>'Simulation input'!$D$212/'Simulation input'!$D$10*'Student input data'!C23</f>
        <v>0</v>
      </c>
      <c r="AK23" s="315">
        <f>IF('Student input data'!C23=0,0,IF('Student input data'!C23&lt;'Simulation input'!$D$10,0,('Student input data'!C23-'Simulation input'!$D$10)/'Simulation input'!$D$10)*'Simulation input'!D$219)</f>
        <v>0</v>
      </c>
      <c r="AL23" s="315"/>
      <c r="AM23" s="315">
        <f>IF('Student input data'!C23=0,0,'Simulation input'!D$255)</f>
        <v>0</v>
      </c>
      <c r="AN23" s="315">
        <f>IF('Student input data'!C23=0,0,IF('Student input data'!C23&lt;'Simulation input'!$D$10,0,('Student input data'!C23-'Simulation input'!$D$10)/'Simulation input'!$D$10)*'Simulation input'!D$262)</f>
        <v>0</v>
      </c>
      <c r="AO23" s="315">
        <f>('Student input data'!C23/450)*'Simulation input'!D$269</f>
        <v>0</v>
      </c>
      <c r="AP23" s="131"/>
      <c r="AQ23" s="132">
        <f>'Simulation input'!C$288*'Student input data'!C23</f>
        <v>0</v>
      </c>
      <c r="AR23" s="132">
        <f>'Simulation input'!C$289*'Student input data'!C23</f>
        <v>0</v>
      </c>
      <c r="AS23" s="132">
        <f>'Simulation input'!C$290*'Student input data'!C23</f>
        <v>0</v>
      </c>
      <c r="AT23" s="132">
        <f>'Simulation input'!C$291*'Student input data'!C23</f>
        <v>0</v>
      </c>
      <c r="AU23" s="132">
        <f>'Simulation input'!C$292*'Student input data'!C23</f>
        <v>0</v>
      </c>
      <c r="AV23" s="132">
        <f t="shared" si="1"/>
        <v>0</v>
      </c>
      <c r="AW23" s="132">
        <f>IF('Student input data'!C23=0,0,AV23/'Student input data'!C23)</f>
        <v>0</v>
      </c>
    </row>
    <row r="24" spans="1:49" x14ac:dyDescent="0.2">
      <c r="A24" s="72" t="str">
        <f>'Student input data'!A24</f>
        <v/>
      </c>
      <c r="B24" s="213" t="str">
        <f>IF('Student input data'!B24="","-",'Student input data'!B24)</f>
        <v>-</v>
      </c>
      <c r="C24" s="312">
        <f t="shared" si="2"/>
        <v>0</v>
      </c>
      <c r="D24" s="313">
        <f>'Student input data'!D24/'Simulation input'!D$17</f>
        <v>0</v>
      </c>
      <c r="E24" s="313">
        <f>IF('Simulation input'!D$52="y",'Student input data'!E24/'Simulation input'!D$18,('Student input data'!E24/2)/'Simulation input'!D$18)</f>
        <v>0</v>
      </c>
      <c r="F24" s="313">
        <f>'Student input data'!F24/'Simulation input'!D$19</f>
        <v>0</v>
      </c>
      <c r="G24" s="313">
        <f>'Student input data'!G24/'Simulation input'!D$20</f>
        <v>0</v>
      </c>
      <c r="H24" s="313">
        <f>'Student input data'!H24/'Simulation input'!D$21</f>
        <v>0</v>
      </c>
      <c r="I24" s="313">
        <f>'Student input data'!I24/'Simulation input'!D$22</f>
        <v>0</v>
      </c>
      <c r="J24" s="313">
        <f>'Student input data'!J24/'Simulation input'!D$23</f>
        <v>0</v>
      </c>
      <c r="K24" s="313">
        <f>'Student input data'!K24/'Simulation input'!D$24</f>
        <v>0</v>
      </c>
      <c r="L24" s="313">
        <f>'Student input data'!L24/'Simulation input'!$D$25</f>
        <v>0</v>
      </c>
      <c r="M24" s="313">
        <f>'Student input data'!M24/'Simulation input'!$D$26</f>
        <v>0</v>
      </c>
      <c r="N24" s="313">
        <f>'Student input data'!N24/'Simulation input'!$D$27</f>
        <v>0</v>
      </c>
      <c r="O24" s="313">
        <f>'Student input data'!O24/'Simulation input'!$D$28</f>
        <v>0</v>
      </c>
      <c r="P24" s="313">
        <f>'Student input data'!P24/'Simulation input'!$D$29</f>
        <v>0</v>
      </c>
      <c r="Q24" s="313">
        <f>'Student input data'!Q24/'Simulation input'!$D$30</f>
        <v>0</v>
      </c>
      <c r="R24" s="314">
        <f>(SUM(D24:J24)*'Simulation input'!$D$65)+(SUM(K24:M24)*'Simulation input'!$D$66)+(SUM(N24:Q24)*'Simulation input'!$D$67)</f>
        <v>0</v>
      </c>
      <c r="S24" s="314">
        <f t="shared" si="3"/>
        <v>0</v>
      </c>
      <c r="T24" s="313"/>
      <c r="U24" s="315">
        <f>IF('Student input data'!C24=0,0,       IF('Student input data'!C24&lt;'Simulation input'!$D$86,'Simulation input'!$D$79/'Simulation input'!$D$86*'Student input data'!C24,          IF('Student input data'!C24&lt;'Simulation input'!$D$72,'Simulation input'!$D$79,     'Student input data'!C24/'Simulation input'!$D$72)))</f>
        <v>0</v>
      </c>
      <c r="V24" s="317">
        <f>('Student input data'!C24/'Simulation input'!$D$107)+('Student input data'!V24/'Simulation input'!$D$93)</f>
        <v>0</v>
      </c>
      <c r="W24" s="315">
        <f>IF('Student input data'!C24=0,0,'Student input data'!R24/'Simulation input'!D$114)</f>
        <v>0</v>
      </c>
      <c r="X24" s="315">
        <f>IF('Simulation input'!$D$121="y",'Student input data'!V24*0.5/'Simulation input'!$D$128,0)</f>
        <v>0</v>
      </c>
      <c r="Y24" s="315">
        <f>IF('Simulation input'!$D$148="y",'Student input data'!V24*0.5/'Simulation input'!$D$155,0)</f>
        <v>0</v>
      </c>
      <c r="Z24" s="315">
        <f>IF('Student input data'!C24=0,0,'Student input data'!C24/'Simulation input'!D$190)</f>
        <v>0</v>
      </c>
      <c r="AA24" s="315">
        <f>IF('Student input data'!C24=0,0,'Simulation input'!D$205)</f>
        <v>0</v>
      </c>
      <c r="AB24" s="315">
        <f>IF('Student input data'!C24=0,0,'Student input data'!C24/'Simulation input'!D$226)</f>
        <v>0</v>
      </c>
      <c r="AC24" s="315">
        <f>IF('Student input data'!C24=0,0,('Student input data'!C24/'Simulation input'!D$241))</f>
        <v>0</v>
      </c>
      <c r="AD24" s="315">
        <f>IF('Student input data'!C24=0,0,'Student input data'!V24/'Simulation input'!D$233)</f>
        <v>0</v>
      </c>
      <c r="AE24" s="315">
        <f t="shared" si="0"/>
        <v>0</v>
      </c>
      <c r="AF24" s="343"/>
      <c r="AG24" s="315">
        <f>'Student input data'!C24/'Simulation input'!D$198</f>
        <v>0</v>
      </c>
      <c r="AH24" s="315">
        <f>IF('Simulation input'!D$35=0,0,'Student input data'!D24/'Simulation input'!D$35)+IF('Simulation input'!D$36=0,0,'Student input data'!E24/'Simulation input'!D$36)+IF('Simulation input'!D$37=0,0,'Student input data'!F24/'Simulation input'!D$37)+IF('Simulation input'!D$38=0,0,'Student input data'!G24/'Simulation input'!D$38)+IF('Simulation input'!D$39=0,0,'Student input data'!H24/'Simulation input'!D$39)+IF('Simulation input'!D$40=0,0,'Student input data'!I24/'Simulation input'!D$40)+IF('Simulation input'!D$41=0,0,'Student input data'!J24/'Simulation input'!D$41)+IF('Simulation input'!D$42=0,0,'Student input data'!K24/'Simulation input'!D$42)+IF('Simulation input'!D$43=0,0,'Student input data'!L24/'Simulation input'!D$43)+IF('Simulation input'!D$44=0,0,'Student input data'!M24/'Simulation input'!D$44)+IF('Simulation input'!D$45=0,0,'Student input data'!N24/'Simulation input'!D$45)+IF('Simulation input'!D$46=0,0,'Student input data'!O24/'Simulation input'!D$46)+IF('Simulation input'!D$47=0,0,'Student input data'!P24/'Simulation input'!D$47)+IF('Simulation input'!D$48=0,0,'Student input data'!Q24/'Simulation input'!D$47)</f>
        <v>0</v>
      </c>
      <c r="AI24" s="315">
        <f>('Student input data'!C24/450)*'Simulation input'!D$248</f>
        <v>0</v>
      </c>
      <c r="AJ24" s="315">
        <f>'Simulation input'!$D$212/'Simulation input'!$D$10*'Student input data'!C24</f>
        <v>0</v>
      </c>
      <c r="AK24" s="315">
        <f>IF('Student input data'!C24=0,0,IF('Student input data'!C24&lt;'Simulation input'!$D$10,0,('Student input data'!C24-'Simulation input'!$D$10)/'Simulation input'!$D$10)*'Simulation input'!D$219)</f>
        <v>0</v>
      </c>
      <c r="AL24" s="315"/>
      <c r="AM24" s="315">
        <f>IF('Student input data'!C24=0,0,'Simulation input'!D$255)</f>
        <v>0</v>
      </c>
      <c r="AN24" s="315">
        <f>IF('Student input data'!C24=0,0,IF('Student input data'!C24&lt;'Simulation input'!$D$10,0,('Student input data'!C24-'Simulation input'!$D$10)/'Simulation input'!$D$10)*'Simulation input'!D$262)</f>
        <v>0</v>
      </c>
      <c r="AO24" s="315">
        <f>('Student input data'!C24/450)*'Simulation input'!D$269</f>
        <v>0</v>
      </c>
      <c r="AP24" s="131"/>
      <c r="AQ24" s="132">
        <f>'Simulation input'!C$288*'Student input data'!C24</f>
        <v>0</v>
      </c>
      <c r="AR24" s="132">
        <f>'Simulation input'!C$289*'Student input data'!C24</f>
        <v>0</v>
      </c>
      <c r="AS24" s="132">
        <f>'Simulation input'!C$290*'Student input data'!C24</f>
        <v>0</v>
      </c>
      <c r="AT24" s="132">
        <f>'Simulation input'!C$291*'Student input data'!C24</f>
        <v>0</v>
      </c>
      <c r="AU24" s="132">
        <f>'Simulation input'!C$292*'Student input data'!C24</f>
        <v>0</v>
      </c>
      <c r="AV24" s="132">
        <f t="shared" si="1"/>
        <v>0</v>
      </c>
      <c r="AW24" s="132">
        <f>IF('Student input data'!C24=0,0,AV24/'Student input data'!C24)</f>
        <v>0</v>
      </c>
    </row>
    <row r="25" spans="1:49" x14ac:dyDescent="0.2">
      <c r="A25" s="72" t="str">
        <f>'Student input data'!A25</f>
        <v/>
      </c>
      <c r="B25" s="213" t="str">
        <f>IF('Student input data'!B25="","-",'Student input data'!B25)</f>
        <v>-</v>
      </c>
      <c r="C25" s="312">
        <f t="shared" si="2"/>
        <v>0</v>
      </c>
      <c r="D25" s="313">
        <f>'Student input data'!D25/'Simulation input'!D$17</f>
        <v>0</v>
      </c>
      <c r="E25" s="313">
        <f>IF('Simulation input'!D$52="y",'Student input data'!E25/'Simulation input'!D$18,('Student input data'!E25/2)/'Simulation input'!D$18)</f>
        <v>0</v>
      </c>
      <c r="F25" s="313">
        <f>'Student input data'!F25/'Simulation input'!D$19</f>
        <v>0</v>
      </c>
      <c r="G25" s="313">
        <f>'Student input data'!G25/'Simulation input'!D$20</f>
        <v>0</v>
      </c>
      <c r="H25" s="313">
        <f>'Student input data'!H25/'Simulation input'!D$21</f>
        <v>0</v>
      </c>
      <c r="I25" s="313">
        <f>'Student input data'!I25/'Simulation input'!D$22</f>
        <v>0</v>
      </c>
      <c r="J25" s="313">
        <f>'Student input data'!J25/'Simulation input'!D$23</f>
        <v>0</v>
      </c>
      <c r="K25" s="313">
        <f>'Student input data'!K25/'Simulation input'!D$24</f>
        <v>0</v>
      </c>
      <c r="L25" s="313">
        <f>'Student input data'!L25/'Simulation input'!$D$25</f>
        <v>0</v>
      </c>
      <c r="M25" s="313">
        <f>'Student input data'!M25/'Simulation input'!$D$26</f>
        <v>0</v>
      </c>
      <c r="N25" s="313">
        <f>'Student input data'!N25/'Simulation input'!$D$27</f>
        <v>0</v>
      </c>
      <c r="O25" s="313">
        <f>'Student input data'!O25/'Simulation input'!$D$28</f>
        <v>0</v>
      </c>
      <c r="P25" s="313">
        <f>'Student input data'!P25/'Simulation input'!$D$29</f>
        <v>0</v>
      </c>
      <c r="Q25" s="313">
        <f>'Student input data'!Q25/'Simulation input'!$D$30</f>
        <v>0</v>
      </c>
      <c r="R25" s="314">
        <f>(SUM(D25:J25)*'Simulation input'!$D$65)+(SUM(K25:M25)*'Simulation input'!$D$66)+(SUM(N25:Q25)*'Simulation input'!$D$67)</f>
        <v>0</v>
      </c>
      <c r="S25" s="314">
        <f t="shared" si="3"/>
        <v>0</v>
      </c>
      <c r="T25" s="313"/>
      <c r="U25" s="315">
        <f>IF('Student input data'!C25=0,0,       IF('Student input data'!C25&lt;'Simulation input'!$D$86,'Simulation input'!$D$79/'Simulation input'!$D$86*'Student input data'!C25,          IF('Student input data'!C25&lt;'Simulation input'!$D$72,'Simulation input'!$D$79,     'Student input data'!C25/'Simulation input'!$D$72)))</f>
        <v>0</v>
      </c>
      <c r="V25" s="317">
        <f>('Student input data'!C25/'Simulation input'!$D$107)+('Student input data'!V25/'Simulation input'!$D$93)</f>
        <v>0</v>
      </c>
      <c r="W25" s="315">
        <f>IF('Student input data'!C25=0,0,'Student input data'!R25/'Simulation input'!D$114)</f>
        <v>0</v>
      </c>
      <c r="X25" s="315">
        <f>IF('Simulation input'!$D$121="y",'Student input data'!V25*0.5/'Simulation input'!$D$128,0)</f>
        <v>0</v>
      </c>
      <c r="Y25" s="315">
        <f>IF('Simulation input'!$D$148="y",'Student input data'!V25*0.5/'Simulation input'!$D$155,0)</f>
        <v>0</v>
      </c>
      <c r="Z25" s="315">
        <f>IF('Student input data'!C25=0,0,'Student input data'!C25/'Simulation input'!D$190)</f>
        <v>0</v>
      </c>
      <c r="AA25" s="315">
        <f>IF('Student input data'!C25=0,0,'Simulation input'!D$205)</f>
        <v>0</v>
      </c>
      <c r="AB25" s="315">
        <f>IF('Student input data'!C25=0,0,'Student input data'!C25/'Simulation input'!D$226)</f>
        <v>0</v>
      </c>
      <c r="AC25" s="315">
        <f>IF('Student input data'!C25=0,0,('Student input data'!C25/'Simulation input'!D$241))</f>
        <v>0</v>
      </c>
      <c r="AD25" s="315">
        <f>IF('Student input data'!C25=0,0,'Student input data'!V25/'Simulation input'!D$233)</f>
        <v>0</v>
      </c>
      <c r="AE25" s="315">
        <f t="shared" si="0"/>
        <v>0</v>
      </c>
      <c r="AF25" s="343"/>
      <c r="AG25" s="315">
        <f>'Student input data'!C25/'Simulation input'!D$198</f>
        <v>0</v>
      </c>
      <c r="AH25" s="315">
        <f>IF('Simulation input'!D$35=0,0,'Student input data'!D25/'Simulation input'!D$35)+IF('Simulation input'!D$36=0,0,'Student input data'!E25/'Simulation input'!D$36)+IF('Simulation input'!D$37=0,0,'Student input data'!F25/'Simulation input'!D$37)+IF('Simulation input'!D$38=0,0,'Student input data'!G25/'Simulation input'!D$38)+IF('Simulation input'!D$39=0,0,'Student input data'!H25/'Simulation input'!D$39)+IF('Simulation input'!D$40=0,0,'Student input data'!I25/'Simulation input'!D$40)+IF('Simulation input'!D$41=0,0,'Student input data'!J25/'Simulation input'!D$41)+IF('Simulation input'!D$42=0,0,'Student input data'!K25/'Simulation input'!D$42)+IF('Simulation input'!D$43=0,0,'Student input data'!L25/'Simulation input'!D$43)+IF('Simulation input'!D$44=0,0,'Student input data'!M25/'Simulation input'!D$44)+IF('Simulation input'!D$45=0,0,'Student input data'!N25/'Simulation input'!D$45)+IF('Simulation input'!D$46=0,0,'Student input data'!O25/'Simulation input'!D$46)+IF('Simulation input'!D$47=0,0,'Student input data'!P25/'Simulation input'!D$47)+IF('Simulation input'!D$48=0,0,'Student input data'!Q25/'Simulation input'!D$47)</f>
        <v>0</v>
      </c>
      <c r="AI25" s="315">
        <f>('Student input data'!C25/450)*'Simulation input'!D$248</f>
        <v>0</v>
      </c>
      <c r="AJ25" s="315">
        <f>'Simulation input'!$D$212/'Simulation input'!$D$10*'Student input data'!C25</f>
        <v>0</v>
      </c>
      <c r="AK25" s="315">
        <f>IF('Student input data'!C25=0,0,IF('Student input data'!C25&lt;'Simulation input'!$D$10,0,('Student input data'!C25-'Simulation input'!$D$10)/'Simulation input'!$D$10)*'Simulation input'!D$219)</f>
        <v>0</v>
      </c>
      <c r="AL25" s="315"/>
      <c r="AM25" s="315">
        <f>IF('Student input data'!C25=0,0,'Simulation input'!D$255)</f>
        <v>0</v>
      </c>
      <c r="AN25" s="315">
        <f>IF('Student input data'!C25=0,0,IF('Student input data'!C25&lt;'Simulation input'!$D$10,0,('Student input data'!C25-'Simulation input'!$D$10)/'Simulation input'!$D$10)*'Simulation input'!D$262)</f>
        <v>0</v>
      </c>
      <c r="AO25" s="315">
        <f>('Student input data'!C25/450)*'Simulation input'!D$269</f>
        <v>0</v>
      </c>
      <c r="AP25" s="131"/>
      <c r="AQ25" s="132">
        <f>'Simulation input'!C$288*'Student input data'!C25</f>
        <v>0</v>
      </c>
      <c r="AR25" s="132">
        <f>'Simulation input'!C$289*'Student input data'!C25</f>
        <v>0</v>
      </c>
      <c r="AS25" s="132">
        <f>'Simulation input'!C$290*'Student input data'!C25</f>
        <v>0</v>
      </c>
      <c r="AT25" s="132">
        <f>'Simulation input'!C$291*'Student input data'!C25</f>
        <v>0</v>
      </c>
      <c r="AU25" s="132">
        <f>'Simulation input'!C$292*'Student input data'!C25</f>
        <v>0</v>
      </c>
      <c r="AV25" s="132">
        <f t="shared" si="1"/>
        <v>0</v>
      </c>
      <c r="AW25" s="132">
        <f>IF('Student input data'!C25=0,0,AV25/'Student input data'!C25)</f>
        <v>0</v>
      </c>
    </row>
    <row r="26" spans="1:49" x14ac:dyDescent="0.2">
      <c r="A26" s="72" t="str">
        <f>'Student input data'!A26</f>
        <v/>
      </c>
      <c r="B26" s="213" t="str">
        <f>IF('Student input data'!B26="","-",'Student input data'!B26)</f>
        <v>-</v>
      </c>
      <c r="C26" s="312">
        <f t="shared" si="2"/>
        <v>0</v>
      </c>
      <c r="D26" s="313">
        <f>'Student input data'!D26/'Simulation input'!D$17</f>
        <v>0</v>
      </c>
      <c r="E26" s="313">
        <f>IF('Simulation input'!D$52="y",'Student input data'!E26/'Simulation input'!D$18,('Student input data'!E26/2)/'Simulation input'!D$18)</f>
        <v>0</v>
      </c>
      <c r="F26" s="313">
        <f>'Student input data'!F26/'Simulation input'!D$19</f>
        <v>0</v>
      </c>
      <c r="G26" s="313">
        <f>'Student input data'!G26/'Simulation input'!D$20</f>
        <v>0</v>
      </c>
      <c r="H26" s="313">
        <f>'Student input data'!H26/'Simulation input'!D$21</f>
        <v>0</v>
      </c>
      <c r="I26" s="313">
        <f>'Student input data'!I26/'Simulation input'!D$22</f>
        <v>0</v>
      </c>
      <c r="J26" s="313">
        <f>'Student input data'!J26/'Simulation input'!D$23</f>
        <v>0</v>
      </c>
      <c r="K26" s="313">
        <f>'Student input data'!K26/'Simulation input'!D$24</f>
        <v>0</v>
      </c>
      <c r="L26" s="313">
        <f>'Student input data'!L26/'Simulation input'!$D$25</f>
        <v>0</v>
      </c>
      <c r="M26" s="313">
        <f>'Student input data'!M26/'Simulation input'!$D$26</f>
        <v>0</v>
      </c>
      <c r="N26" s="313">
        <f>'Student input data'!N26/'Simulation input'!$D$27</f>
        <v>0</v>
      </c>
      <c r="O26" s="313">
        <f>'Student input data'!O26/'Simulation input'!$D$28</f>
        <v>0</v>
      </c>
      <c r="P26" s="313">
        <f>'Student input data'!P26/'Simulation input'!$D$29</f>
        <v>0</v>
      </c>
      <c r="Q26" s="313">
        <f>'Student input data'!Q26/'Simulation input'!$D$30</f>
        <v>0</v>
      </c>
      <c r="R26" s="314">
        <f>(SUM(D26:J26)*'Simulation input'!$D$65)+(SUM(K26:M26)*'Simulation input'!$D$66)+(SUM(N26:Q26)*'Simulation input'!$D$67)</f>
        <v>0</v>
      </c>
      <c r="S26" s="314">
        <f>C26+R26</f>
        <v>0</v>
      </c>
      <c r="T26" s="313"/>
      <c r="U26" s="315">
        <f>IF('Student input data'!C26=0,0,       IF('Student input data'!C26&lt;'Simulation input'!$D$86,'Simulation input'!$D$79/'Simulation input'!$D$86*'Student input data'!C26,          IF('Student input data'!C26&lt;'Simulation input'!$D$72,'Simulation input'!$D$79,     'Student input data'!C26/'Simulation input'!$D$72)))</f>
        <v>0</v>
      </c>
      <c r="V26" s="317">
        <f>('Student input data'!C26/'Simulation input'!$D$107)+('Student input data'!V26/'Simulation input'!$D$93)</f>
        <v>0</v>
      </c>
      <c r="W26" s="315">
        <f>IF('Student input data'!C26=0,0,'Student input data'!R26/'Simulation input'!D$114)</f>
        <v>0</v>
      </c>
      <c r="X26" s="315">
        <f>IF('Simulation input'!$D$121="y",'Student input data'!V26*0.5/'Simulation input'!$D$128,0)</f>
        <v>0</v>
      </c>
      <c r="Y26" s="315">
        <f>IF('Simulation input'!$D$148="y",'Student input data'!V26*0.5/'Simulation input'!$D$155,0)</f>
        <v>0</v>
      </c>
      <c r="Z26" s="315">
        <f>IF('Student input data'!C26=0,0,'Student input data'!C26/'Simulation input'!D$190)</f>
        <v>0</v>
      </c>
      <c r="AA26" s="315">
        <f>IF('Student input data'!C26=0,0,'Simulation input'!D$205)</f>
        <v>0</v>
      </c>
      <c r="AB26" s="315">
        <f>IF('Student input data'!C26=0,0,'Student input data'!C26/'Simulation input'!D$226)</f>
        <v>0</v>
      </c>
      <c r="AC26" s="315">
        <f>IF('Student input data'!C26=0,0,('Student input data'!C26/'Simulation input'!D$241))</f>
        <v>0</v>
      </c>
      <c r="AD26" s="315">
        <f>IF('Student input data'!C26=0,0,'Student input data'!V26/'Simulation input'!D$233)</f>
        <v>0</v>
      </c>
      <c r="AE26" s="315">
        <f t="shared" si="0"/>
        <v>0</v>
      </c>
      <c r="AF26" s="343"/>
      <c r="AG26" s="315">
        <f>'Student input data'!C26/'Simulation input'!D$198</f>
        <v>0</v>
      </c>
      <c r="AH26" s="315">
        <f>IF('Simulation input'!D$35=0,0,'Student input data'!D26/'Simulation input'!D$35)+IF('Simulation input'!D$36=0,0,'Student input data'!E26/'Simulation input'!D$36)+IF('Simulation input'!D$37=0,0,'Student input data'!F26/'Simulation input'!D$37)+IF('Simulation input'!D$38=0,0,'Student input data'!G26/'Simulation input'!D$38)+IF('Simulation input'!D$39=0,0,'Student input data'!H26/'Simulation input'!D$39)+IF('Simulation input'!D$40=0,0,'Student input data'!I26/'Simulation input'!D$40)+IF('Simulation input'!D$41=0,0,'Student input data'!J26/'Simulation input'!D$41)+IF('Simulation input'!D$42=0,0,'Student input data'!K26/'Simulation input'!D$42)+IF('Simulation input'!D$43=0,0,'Student input data'!L26/'Simulation input'!D$43)+IF('Simulation input'!D$44=0,0,'Student input data'!M26/'Simulation input'!D$44)+IF('Simulation input'!D$45=0,0,'Student input data'!N26/'Simulation input'!D$45)+IF('Simulation input'!D$46=0,0,'Student input data'!O26/'Simulation input'!D$46)+IF('Simulation input'!D$47=0,0,'Student input data'!P26/'Simulation input'!D$47)+IF('Simulation input'!D$48=0,0,'Student input data'!Q26/'Simulation input'!D$47)</f>
        <v>0</v>
      </c>
      <c r="AI26" s="315">
        <f>('Student input data'!C26/450)*'Simulation input'!D$248</f>
        <v>0</v>
      </c>
      <c r="AJ26" s="315">
        <f>'Simulation input'!$D$212/'Simulation input'!$D$10*'Student input data'!C26</f>
        <v>0</v>
      </c>
      <c r="AK26" s="315">
        <f>IF('Student input data'!C26=0,0,IF('Student input data'!C26&lt;'Simulation input'!$D$10,0,('Student input data'!C26-'Simulation input'!$D$10)/'Simulation input'!$D$10)*'Simulation input'!D$219)</f>
        <v>0</v>
      </c>
      <c r="AL26" s="315"/>
      <c r="AM26" s="315">
        <f>IF('Student input data'!C26=0,0,'Simulation input'!D$255)</f>
        <v>0</v>
      </c>
      <c r="AN26" s="315">
        <f>IF('Student input data'!C26=0,0,IF('Student input data'!C26&lt;'Simulation input'!$D$10,0,('Student input data'!C26-'Simulation input'!$D$10)/'Simulation input'!$D$10)*'Simulation input'!D$262)</f>
        <v>0</v>
      </c>
      <c r="AO26" s="315">
        <f>('Student input data'!C26/450)*'Simulation input'!D$269</f>
        <v>0</v>
      </c>
      <c r="AP26" s="131"/>
      <c r="AQ26" s="132">
        <f>'Simulation input'!C$288*'Student input data'!C26</f>
        <v>0</v>
      </c>
      <c r="AR26" s="132">
        <f>'Simulation input'!C$289*'Student input data'!C26</f>
        <v>0</v>
      </c>
      <c r="AS26" s="132">
        <f>'Simulation input'!C$290*'Student input data'!C26</f>
        <v>0</v>
      </c>
      <c r="AT26" s="132">
        <f>'Simulation input'!C$291*'Student input data'!C26</f>
        <v>0</v>
      </c>
      <c r="AU26" s="132">
        <f>'Simulation input'!C$292*'Student input data'!C26</f>
        <v>0</v>
      </c>
      <c r="AV26" s="132">
        <f t="shared" si="1"/>
        <v>0</v>
      </c>
      <c r="AW26" s="132">
        <f>IF('Student input data'!C26=0,0,AV26/'Student input data'!C26)</f>
        <v>0</v>
      </c>
    </row>
    <row r="27" spans="1:49" x14ac:dyDescent="0.2">
      <c r="A27" s="72" t="str">
        <f>'Student input data'!A27</f>
        <v/>
      </c>
      <c r="B27" s="213" t="str">
        <f>IF('Student input data'!B27="","-",'Student input data'!B27)</f>
        <v>-</v>
      </c>
      <c r="C27" s="312">
        <f t="shared" ref="C27:C52" si="4">SUM(D27:Q27)</f>
        <v>0</v>
      </c>
      <c r="D27" s="313">
        <f>'Student input data'!D27/'Simulation input'!D$17</f>
        <v>0</v>
      </c>
      <c r="E27" s="313">
        <f>IF('Simulation input'!D$52="y",'Student input data'!E27/'Simulation input'!D$18,('Student input data'!E27/2)/'Simulation input'!D$18)</f>
        <v>0</v>
      </c>
      <c r="F27" s="313">
        <f>'Student input data'!F27/'Simulation input'!D$19</f>
        <v>0</v>
      </c>
      <c r="G27" s="313">
        <f>'Student input data'!G27/'Simulation input'!D$20</f>
        <v>0</v>
      </c>
      <c r="H27" s="313">
        <f>'Student input data'!H27/'Simulation input'!D$21</f>
        <v>0</v>
      </c>
      <c r="I27" s="313">
        <f>'Student input data'!I27/'Simulation input'!D$22</f>
        <v>0</v>
      </c>
      <c r="J27" s="313">
        <f>'Student input data'!J27/'Simulation input'!D$23</f>
        <v>0</v>
      </c>
      <c r="K27" s="313">
        <f>'Student input data'!K27/'Simulation input'!D$24</f>
        <v>0</v>
      </c>
      <c r="L27" s="313">
        <f>'Student input data'!L27/'Simulation input'!$D$25</f>
        <v>0</v>
      </c>
      <c r="M27" s="313">
        <f>'Student input data'!M27/'Simulation input'!$D$26</f>
        <v>0</v>
      </c>
      <c r="N27" s="313">
        <f>'Student input data'!N27/'Simulation input'!$D$27</f>
        <v>0</v>
      </c>
      <c r="O27" s="313">
        <f>'Student input data'!O27/'Simulation input'!$D$28</f>
        <v>0</v>
      </c>
      <c r="P27" s="313">
        <f>'Student input data'!P27/'Simulation input'!$D$29</f>
        <v>0</v>
      </c>
      <c r="Q27" s="313">
        <f>'Student input data'!Q27/'Simulation input'!$D$30</f>
        <v>0</v>
      </c>
      <c r="R27" s="314">
        <f>(SUM(D27:J27)*'Simulation input'!$D$65)+(SUM(K27:M27)*'Simulation input'!$D$66)+(SUM(N27:Q27)*'Simulation input'!$D$67)</f>
        <v>0</v>
      </c>
      <c r="S27" s="314">
        <f t="shared" ref="S27:S52" si="5">C27+R27</f>
        <v>0</v>
      </c>
      <c r="T27" s="313"/>
      <c r="U27" s="315">
        <f>IF('Student input data'!C27=0,0,       IF('Student input data'!C27&lt;'Simulation input'!$D$86,'Simulation input'!$D$79/'Simulation input'!$D$86*'Student input data'!C27,          IF('Student input data'!C27&lt;'Simulation input'!$D$72,'Simulation input'!$D$79,     'Student input data'!C27/'Simulation input'!$D$72)))</f>
        <v>0</v>
      </c>
      <c r="V27" s="317">
        <f>('Student input data'!C27/'Simulation input'!$D$107)+('Student input data'!V27/'Simulation input'!$D$93)</f>
        <v>0</v>
      </c>
      <c r="W27" s="315">
        <f>IF('Student input data'!C27=0,0,'Student input data'!R27/'Simulation input'!D$114)</f>
        <v>0</v>
      </c>
      <c r="X27" s="315">
        <f>IF('Simulation input'!$D$121="y",'Student input data'!V27*0.5/'Simulation input'!$D$128,0)</f>
        <v>0</v>
      </c>
      <c r="Y27" s="315">
        <f>IF('Simulation input'!$D$148="y",'Student input data'!V27*0.5/'Simulation input'!$D$155,0)</f>
        <v>0</v>
      </c>
      <c r="Z27" s="315">
        <f>IF('Student input data'!C27=0,0,'Student input data'!C27/'Simulation input'!D$190)</f>
        <v>0</v>
      </c>
      <c r="AA27" s="315">
        <f>IF('Student input data'!C27=0,0,'Simulation input'!D$205)</f>
        <v>0</v>
      </c>
      <c r="AB27" s="315">
        <f>IF('Student input data'!C27=0,0,'Student input data'!C27/'Simulation input'!D$226)</f>
        <v>0</v>
      </c>
      <c r="AC27" s="315">
        <f>IF('Student input data'!C27=0,0,('Student input data'!C27/'Simulation input'!D$241))</f>
        <v>0</v>
      </c>
      <c r="AD27" s="315">
        <f>IF('Student input data'!C27=0,0,'Student input data'!V27/'Simulation input'!D$233)</f>
        <v>0</v>
      </c>
      <c r="AE27" s="315">
        <f t="shared" si="0"/>
        <v>0</v>
      </c>
      <c r="AF27" s="343"/>
      <c r="AG27" s="315">
        <f>'Student input data'!C27/'Simulation input'!D$198</f>
        <v>0</v>
      </c>
      <c r="AH27" s="315">
        <f>IF('Simulation input'!D$35=0,0,'Student input data'!D27/'Simulation input'!D$35)+IF('Simulation input'!D$36=0,0,'Student input data'!E27/'Simulation input'!D$36)+IF('Simulation input'!D$37=0,0,'Student input data'!F27/'Simulation input'!D$37)+IF('Simulation input'!D$38=0,0,'Student input data'!G27/'Simulation input'!D$38)+IF('Simulation input'!D$39=0,0,'Student input data'!H27/'Simulation input'!D$39)+IF('Simulation input'!D$40=0,0,'Student input data'!I27/'Simulation input'!D$40)+IF('Simulation input'!D$41=0,0,'Student input data'!J27/'Simulation input'!D$41)+IF('Simulation input'!D$42=0,0,'Student input data'!K27/'Simulation input'!D$42)+IF('Simulation input'!D$43=0,0,'Student input data'!L27/'Simulation input'!D$43)+IF('Simulation input'!D$44=0,0,'Student input data'!M27/'Simulation input'!D$44)+IF('Simulation input'!D$45=0,0,'Student input data'!N27/'Simulation input'!D$45)+IF('Simulation input'!D$46=0,0,'Student input data'!O27/'Simulation input'!D$46)+IF('Simulation input'!D$47=0,0,'Student input data'!P27/'Simulation input'!D$47)+IF('Simulation input'!D$48=0,0,'Student input data'!Q27/'Simulation input'!D$47)</f>
        <v>0</v>
      </c>
      <c r="AI27" s="315">
        <f>('Student input data'!C27/450)*'Simulation input'!D$248</f>
        <v>0</v>
      </c>
      <c r="AJ27" s="315">
        <f>'Simulation input'!$D$212/'Simulation input'!$D$10*'Student input data'!C27</f>
        <v>0</v>
      </c>
      <c r="AK27" s="315">
        <f>IF('Student input data'!C27=0,0,IF('Student input data'!C27&lt;'Simulation input'!$D$10,0,('Student input data'!C27-'Simulation input'!$D$10)/'Simulation input'!$D$10)*'Simulation input'!D$219)</f>
        <v>0</v>
      </c>
      <c r="AL27" s="315"/>
      <c r="AM27" s="315">
        <f>IF('Student input data'!C27=0,0,'Simulation input'!D$255)</f>
        <v>0</v>
      </c>
      <c r="AN27" s="315">
        <f>IF('Student input data'!C27=0,0,IF('Student input data'!C27&lt;'Simulation input'!$D$10,0,('Student input data'!C27-'Simulation input'!$D$10)/'Simulation input'!$D$10)*'Simulation input'!D$262)</f>
        <v>0</v>
      </c>
      <c r="AO27" s="315">
        <f>('Student input data'!C27/450)*'Simulation input'!D$269</f>
        <v>0</v>
      </c>
      <c r="AP27" s="131"/>
      <c r="AQ27" s="132">
        <f>'Simulation input'!C$288*'Student input data'!C27</f>
        <v>0</v>
      </c>
      <c r="AR27" s="132">
        <f>'Simulation input'!C$289*'Student input data'!C27</f>
        <v>0</v>
      </c>
      <c r="AS27" s="132">
        <f>'Simulation input'!C$290*'Student input data'!C27</f>
        <v>0</v>
      </c>
      <c r="AT27" s="132">
        <f>'Simulation input'!C$291*'Student input data'!C27</f>
        <v>0</v>
      </c>
      <c r="AU27" s="132">
        <f>'Simulation input'!C$292*'Student input data'!C27</f>
        <v>0</v>
      </c>
      <c r="AV27" s="132">
        <f t="shared" si="1"/>
        <v>0</v>
      </c>
      <c r="AW27" s="132">
        <f>IF('Student input data'!C27=0,0,AV27/'Student input data'!C27)</f>
        <v>0</v>
      </c>
    </row>
    <row r="28" spans="1:49" x14ac:dyDescent="0.2">
      <c r="A28" s="72" t="str">
        <f>'Student input data'!A28</f>
        <v/>
      </c>
      <c r="B28" s="213" t="str">
        <f>IF('Student input data'!B28="","-",'Student input data'!B28)</f>
        <v>-</v>
      </c>
      <c r="C28" s="312">
        <f t="shared" si="4"/>
        <v>0</v>
      </c>
      <c r="D28" s="313">
        <f>'Student input data'!D28/'Simulation input'!D$17</f>
        <v>0</v>
      </c>
      <c r="E28" s="313">
        <f>IF('Simulation input'!D$52="y",'Student input data'!E28/'Simulation input'!D$18,('Student input data'!E28/2)/'Simulation input'!D$18)</f>
        <v>0</v>
      </c>
      <c r="F28" s="313">
        <f>'Student input data'!F28/'Simulation input'!D$19</f>
        <v>0</v>
      </c>
      <c r="G28" s="313">
        <f>'Student input data'!G28/'Simulation input'!D$20</f>
        <v>0</v>
      </c>
      <c r="H28" s="313">
        <f>'Student input data'!H28/'Simulation input'!D$21</f>
        <v>0</v>
      </c>
      <c r="I28" s="313">
        <f>'Student input data'!I28/'Simulation input'!D$22</f>
        <v>0</v>
      </c>
      <c r="J28" s="313">
        <f>'Student input data'!J28/'Simulation input'!D$23</f>
        <v>0</v>
      </c>
      <c r="K28" s="313">
        <f>'Student input data'!K28/'Simulation input'!D$24</f>
        <v>0</v>
      </c>
      <c r="L28" s="313">
        <f>'Student input data'!L28/'Simulation input'!$D$25</f>
        <v>0</v>
      </c>
      <c r="M28" s="313">
        <f>'Student input data'!M28/'Simulation input'!$D$26</f>
        <v>0</v>
      </c>
      <c r="N28" s="313">
        <f>'Student input data'!N28/'Simulation input'!$D$27</f>
        <v>0</v>
      </c>
      <c r="O28" s="313">
        <f>'Student input data'!O28/'Simulation input'!$D$28</f>
        <v>0</v>
      </c>
      <c r="P28" s="313">
        <f>'Student input data'!P28/'Simulation input'!$D$29</f>
        <v>0</v>
      </c>
      <c r="Q28" s="313">
        <f>'Student input data'!Q28/'Simulation input'!$D$30</f>
        <v>0</v>
      </c>
      <c r="R28" s="314">
        <f>(SUM(D28:J28)*'Simulation input'!$D$65)+(SUM(K28:M28)*'Simulation input'!$D$66)+(SUM(N28:Q28)*'Simulation input'!$D$67)</f>
        <v>0</v>
      </c>
      <c r="S28" s="314">
        <f t="shared" si="5"/>
        <v>0</v>
      </c>
      <c r="T28" s="313"/>
      <c r="U28" s="315">
        <f>IF('Student input data'!C28=0,0,       IF('Student input data'!C28&lt;'Simulation input'!$D$86,'Simulation input'!$D$79/'Simulation input'!$D$86*'Student input data'!C28,          IF('Student input data'!C28&lt;'Simulation input'!$D$72,'Simulation input'!$D$79,     'Student input data'!C28/'Simulation input'!$D$72)))</f>
        <v>0</v>
      </c>
      <c r="V28" s="317">
        <f>('Student input data'!C28/'Simulation input'!$D$107)+('Student input data'!V28/'Simulation input'!$D$93)</f>
        <v>0</v>
      </c>
      <c r="W28" s="315">
        <f>IF('Student input data'!C28=0,0,'Student input data'!R28/'Simulation input'!D$114)</f>
        <v>0</v>
      </c>
      <c r="X28" s="315">
        <f>IF('Simulation input'!$D$121="y",'Student input data'!V28*0.5/'Simulation input'!$D$128,0)</f>
        <v>0</v>
      </c>
      <c r="Y28" s="315">
        <f>IF('Simulation input'!$D$148="y",'Student input data'!V28*0.5/'Simulation input'!$D$155,0)</f>
        <v>0</v>
      </c>
      <c r="Z28" s="315">
        <f>IF('Student input data'!C28=0,0,'Student input data'!C28/'Simulation input'!D$190)</f>
        <v>0</v>
      </c>
      <c r="AA28" s="315">
        <f>IF('Student input data'!C28=0,0,'Simulation input'!D$205)</f>
        <v>0</v>
      </c>
      <c r="AB28" s="315">
        <f>IF('Student input data'!C28=0,0,'Student input data'!C28/'Simulation input'!D$226)</f>
        <v>0</v>
      </c>
      <c r="AC28" s="315">
        <f>IF('Student input data'!C28=0,0,('Student input data'!C28/'Simulation input'!D$241))</f>
        <v>0</v>
      </c>
      <c r="AD28" s="315">
        <f>IF('Student input data'!C28=0,0,'Student input data'!V28/'Simulation input'!D$233)</f>
        <v>0</v>
      </c>
      <c r="AE28" s="315">
        <f t="shared" si="0"/>
        <v>0</v>
      </c>
      <c r="AF28" s="343"/>
      <c r="AG28" s="315">
        <f>'Student input data'!C28/'Simulation input'!D$198</f>
        <v>0</v>
      </c>
      <c r="AH28" s="315">
        <f>IF('Simulation input'!D$35=0,0,'Student input data'!D28/'Simulation input'!D$35)+IF('Simulation input'!D$36=0,0,'Student input data'!E28/'Simulation input'!D$36)+IF('Simulation input'!D$37=0,0,'Student input data'!F28/'Simulation input'!D$37)+IF('Simulation input'!D$38=0,0,'Student input data'!G28/'Simulation input'!D$38)+IF('Simulation input'!D$39=0,0,'Student input data'!H28/'Simulation input'!D$39)+IF('Simulation input'!D$40=0,0,'Student input data'!I28/'Simulation input'!D$40)+IF('Simulation input'!D$41=0,0,'Student input data'!J28/'Simulation input'!D$41)+IF('Simulation input'!D$42=0,0,'Student input data'!K28/'Simulation input'!D$42)+IF('Simulation input'!D$43=0,0,'Student input data'!L28/'Simulation input'!D$43)+IF('Simulation input'!D$44=0,0,'Student input data'!M28/'Simulation input'!D$44)+IF('Simulation input'!D$45=0,0,'Student input data'!N28/'Simulation input'!D$45)+IF('Simulation input'!D$46=0,0,'Student input data'!O28/'Simulation input'!D$46)+IF('Simulation input'!D$47=0,0,'Student input data'!P28/'Simulation input'!D$47)+IF('Simulation input'!D$48=0,0,'Student input data'!Q28/'Simulation input'!D$47)</f>
        <v>0</v>
      </c>
      <c r="AI28" s="315">
        <f>('Student input data'!C28/450)*'Simulation input'!D$248</f>
        <v>0</v>
      </c>
      <c r="AJ28" s="315">
        <f>'Simulation input'!$D$212/'Simulation input'!$D$10*'Student input data'!C28</f>
        <v>0</v>
      </c>
      <c r="AK28" s="315">
        <f>IF('Student input data'!C28=0,0,IF('Student input data'!C28&lt;'Simulation input'!$D$10,0,('Student input data'!C28-'Simulation input'!$D$10)/'Simulation input'!$D$10)*'Simulation input'!D$219)</f>
        <v>0</v>
      </c>
      <c r="AL28" s="315"/>
      <c r="AM28" s="315">
        <f>IF('Student input data'!C28=0,0,'Simulation input'!D$255)</f>
        <v>0</v>
      </c>
      <c r="AN28" s="315">
        <f>IF('Student input data'!C28=0,0,IF('Student input data'!C28&lt;'Simulation input'!$D$10,0,('Student input data'!C28-'Simulation input'!$D$10)/'Simulation input'!$D$10)*'Simulation input'!D$262)</f>
        <v>0</v>
      </c>
      <c r="AO28" s="315">
        <f>('Student input data'!C28/450)*'Simulation input'!D$269</f>
        <v>0</v>
      </c>
      <c r="AP28" s="131"/>
      <c r="AQ28" s="132">
        <f>'Simulation input'!C$288*'Student input data'!C28</f>
        <v>0</v>
      </c>
      <c r="AR28" s="132">
        <f>'Simulation input'!C$289*'Student input data'!C28</f>
        <v>0</v>
      </c>
      <c r="AS28" s="132">
        <f>'Simulation input'!C$290*'Student input data'!C28</f>
        <v>0</v>
      </c>
      <c r="AT28" s="132">
        <f>'Simulation input'!C$291*'Student input data'!C28</f>
        <v>0</v>
      </c>
      <c r="AU28" s="132">
        <f>'Simulation input'!C$292*'Student input data'!C28</f>
        <v>0</v>
      </c>
      <c r="AV28" s="132">
        <f t="shared" si="1"/>
        <v>0</v>
      </c>
      <c r="AW28" s="132">
        <f>IF('Student input data'!C28=0,0,AV28/'Student input data'!C28)</f>
        <v>0</v>
      </c>
    </row>
    <row r="29" spans="1:49" x14ac:dyDescent="0.2">
      <c r="A29" s="72" t="str">
        <f>'Student input data'!A29</f>
        <v/>
      </c>
      <c r="B29" s="213" t="str">
        <f>IF('Student input data'!B29="","-",'Student input data'!B29)</f>
        <v>-</v>
      </c>
      <c r="C29" s="312">
        <f t="shared" si="4"/>
        <v>0</v>
      </c>
      <c r="D29" s="313">
        <f>'Student input data'!D29/'Simulation input'!D$17</f>
        <v>0</v>
      </c>
      <c r="E29" s="313">
        <f>IF('Simulation input'!D$52="y",'Student input data'!E29/'Simulation input'!D$18,('Student input data'!E29/2)/'Simulation input'!D$18)</f>
        <v>0</v>
      </c>
      <c r="F29" s="313">
        <f>'Student input data'!F29/'Simulation input'!D$19</f>
        <v>0</v>
      </c>
      <c r="G29" s="313">
        <f>'Student input data'!G29/'Simulation input'!D$20</f>
        <v>0</v>
      </c>
      <c r="H29" s="313">
        <f>'Student input data'!H29/'Simulation input'!D$21</f>
        <v>0</v>
      </c>
      <c r="I29" s="313">
        <f>'Student input data'!I29/'Simulation input'!D$22</f>
        <v>0</v>
      </c>
      <c r="J29" s="313">
        <f>'Student input data'!J29/'Simulation input'!D$23</f>
        <v>0</v>
      </c>
      <c r="K29" s="313">
        <f>'Student input data'!K29/'Simulation input'!D$24</f>
        <v>0</v>
      </c>
      <c r="L29" s="313">
        <f>'Student input data'!L29/'Simulation input'!$D$25</f>
        <v>0</v>
      </c>
      <c r="M29" s="313">
        <f>'Student input data'!M29/'Simulation input'!$D$26</f>
        <v>0</v>
      </c>
      <c r="N29" s="313">
        <f>'Student input data'!N29/'Simulation input'!$D$27</f>
        <v>0</v>
      </c>
      <c r="O29" s="313">
        <f>'Student input data'!O29/'Simulation input'!$D$28</f>
        <v>0</v>
      </c>
      <c r="P29" s="313">
        <f>'Student input data'!P29/'Simulation input'!$D$29</f>
        <v>0</v>
      </c>
      <c r="Q29" s="313">
        <f>'Student input data'!Q29/'Simulation input'!$D$30</f>
        <v>0</v>
      </c>
      <c r="R29" s="314">
        <f>(SUM(D29:J29)*'Simulation input'!$D$65)+(SUM(K29:M29)*'Simulation input'!$D$66)+(SUM(N29:Q29)*'Simulation input'!$D$67)</f>
        <v>0</v>
      </c>
      <c r="S29" s="314">
        <f t="shared" si="5"/>
        <v>0</v>
      </c>
      <c r="T29" s="313"/>
      <c r="U29" s="315">
        <f>IF('Student input data'!C29=0,0,       IF('Student input data'!C29&lt;'Simulation input'!$D$86,'Simulation input'!$D$79/'Simulation input'!$D$86*'Student input data'!C29,          IF('Student input data'!C29&lt;'Simulation input'!$D$72,'Simulation input'!$D$79,     'Student input data'!C29/'Simulation input'!$D$72)))</f>
        <v>0</v>
      </c>
      <c r="V29" s="317">
        <f>('Student input data'!C29/'Simulation input'!$D$107)+('Student input data'!V29/'Simulation input'!$D$93)</f>
        <v>0</v>
      </c>
      <c r="W29" s="315">
        <f>IF('Student input data'!C29=0,0,'Student input data'!R29/'Simulation input'!D$114)</f>
        <v>0</v>
      </c>
      <c r="X29" s="315">
        <f>IF('Simulation input'!$D$121="y",'Student input data'!V29*0.5/'Simulation input'!$D$128,0)</f>
        <v>0</v>
      </c>
      <c r="Y29" s="315">
        <f>IF('Simulation input'!$D$148="y",'Student input data'!V29*0.5/'Simulation input'!$D$155,0)</f>
        <v>0</v>
      </c>
      <c r="Z29" s="315">
        <f>IF('Student input data'!C29=0,0,'Student input data'!C29/'Simulation input'!D$190)</f>
        <v>0</v>
      </c>
      <c r="AA29" s="315">
        <f>IF('Student input data'!C29=0,0,'Simulation input'!D$205)</f>
        <v>0</v>
      </c>
      <c r="AB29" s="315">
        <f>IF('Student input data'!C29=0,0,'Student input data'!C29/'Simulation input'!D$226)</f>
        <v>0</v>
      </c>
      <c r="AC29" s="315">
        <f>IF('Student input data'!C29=0,0,('Student input data'!C29/'Simulation input'!D$241))</f>
        <v>0</v>
      </c>
      <c r="AD29" s="315">
        <f>IF('Student input data'!C29=0,0,'Student input data'!V29/'Simulation input'!D$233)</f>
        <v>0</v>
      </c>
      <c r="AE29" s="315">
        <f t="shared" si="0"/>
        <v>0</v>
      </c>
      <c r="AF29" s="343"/>
      <c r="AG29" s="315">
        <f>'Student input data'!C29/'Simulation input'!D$198</f>
        <v>0</v>
      </c>
      <c r="AH29" s="315">
        <f>IF('Simulation input'!D$35=0,0,'Student input data'!D29/'Simulation input'!D$35)+IF('Simulation input'!D$36=0,0,'Student input data'!E29/'Simulation input'!D$36)+IF('Simulation input'!D$37=0,0,'Student input data'!F29/'Simulation input'!D$37)+IF('Simulation input'!D$38=0,0,'Student input data'!G29/'Simulation input'!D$38)+IF('Simulation input'!D$39=0,0,'Student input data'!H29/'Simulation input'!D$39)+IF('Simulation input'!D$40=0,0,'Student input data'!I29/'Simulation input'!D$40)+IF('Simulation input'!D$41=0,0,'Student input data'!J29/'Simulation input'!D$41)+IF('Simulation input'!D$42=0,0,'Student input data'!K29/'Simulation input'!D$42)+IF('Simulation input'!D$43=0,0,'Student input data'!L29/'Simulation input'!D$43)+IF('Simulation input'!D$44=0,0,'Student input data'!M29/'Simulation input'!D$44)+IF('Simulation input'!D$45=0,0,'Student input data'!N29/'Simulation input'!D$45)+IF('Simulation input'!D$46=0,0,'Student input data'!O29/'Simulation input'!D$46)+IF('Simulation input'!D$47=0,0,'Student input data'!P29/'Simulation input'!D$47)+IF('Simulation input'!D$48=0,0,'Student input data'!Q29/'Simulation input'!D$47)</f>
        <v>0</v>
      </c>
      <c r="AI29" s="315">
        <f>('Student input data'!C29/450)*'Simulation input'!D$248</f>
        <v>0</v>
      </c>
      <c r="AJ29" s="315">
        <f>'Simulation input'!$D$212/'Simulation input'!$D$10*'Student input data'!C29</f>
        <v>0</v>
      </c>
      <c r="AK29" s="315">
        <f>IF('Student input data'!C29=0,0,IF('Student input data'!C29&lt;'Simulation input'!$D$10,0,('Student input data'!C29-'Simulation input'!$D$10)/'Simulation input'!$D$10)*'Simulation input'!D$219)</f>
        <v>0</v>
      </c>
      <c r="AL29" s="315"/>
      <c r="AM29" s="315">
        <f>IF('Student input data'!C29=0,0,'Simulation input'!D$255)</f>
        <v>0</v>
      </c>
      <c r="AN29" s="315">
        <f>IF('Student input data'!C29=0,0,IF('Student input data'!C29&lt;'Simulation input'!$D$10,0,('Student input data'!C29-'Simulation input'!$D$10)/'Simulation input'!$D$10)*'Simulation input'!D$262)</f>
        <v>0</v>
      </c>
      <c r="AO29" s="315">
        <f>('Student input data'!C29/450)*'Simulation input'!D$269</f>
        <v>0</v>
      </c>
      <c r="AP29" s="131"/>
      <c r="AQ29" s="132">
        <f>'Simulation input'!C$288*'Student input data'!C29</f>
        <v>0</v>
      </c>
      <c r="AR29" s="132">
        <f>'Simulation input'!C$289*'Student input data'!C29</f>
        <v>0</v>
      </c>
      <c r="AS29" s="132">
        <f>'Simulation input'!C$290*'Student input data'!C29</f>
        <v>0</v>
      </c>
      <c r="AT29" s="132">
        <f>'Simulation input'!C$291*'Student input data'!C29</f>
        <v>0</v>
      </c>
      <c r="AU29" s="132">
        <f>'Simulation input'!C$292*'Student input data'!C29</f>
        <v>0</v>
      </c>
      <c r="AV29" s="132">
        <f t="shared" si="1"/>
        <v>0</v>
      </c>
      <c r="AW29" s="132">
        <f>IF('Student input data'!C29=0,0,AV29/'Student input data'!C29)</f>
        <v>0</v>
      </c>
    </row>
    <row r="30" spans="1:49" x14ac:dyDescent="0.2">
      <c r="A30" s="72" t="str">
        <f>'Student input data'!A30</f>
        <v/>
      </c>
      <c r="B30" s="213" t="str">
        <f>IF('Student input data'!B30="","-",'Student input data'!B30)</f>
        <v>-</v>
      </c>
      <c r="C30" s="312">
        <f t="shared" si="4"/>
        <v>0</v>
      </c>
      <c r="D30" s="313">
        <f>'Student input data'!D30/'Simulation input'!D$17</f>
        <v>0</v>
      </c>
      <c r="E30" s="313">
        <f>IF('Simulation input'!D$52="y",'Student input data'!E30/'Simulation input'!D$18,('Student input data'!E30/2)/'Simulation input'!D$18)</f>
        <v>0</v>
      </c>
      <c r="F30" s="313">
        <f>'Student input data'!F30/'Simulation input'!D$19</f>
        <v>0</v>
      </c>
      <c r="G30" s="313">
        <f>'Student input data'!G30/'Simulation input'!D$20</f>
        <v>0</v>
      </c>
      <c r="H30" s="313">
        <f>'Student input data'!H30/'Simulation input'!D$21</f>
        <v>0</v>
      </c>
      <c r="I30" s="313">
        <f>'Student input data'!I30/'Simulation input'!D$22</f>
        <v>0</v>
      </c>
      <c r="J30" s="313">
        <f>'Student input data'!J30/'Simulation input'!D$23</f>
        <v>0</v>
      </c>
      <c r="K30" s="313">
        <f>'Student input data'!K30/'Simulation input'!D$24</f>
        <v>0</v>
      </c>
      <c r="L30" s="313">
        <f>'Student input data'!L30/'Simulation input'!$D$25</f>
        <v>0</v>
      </c>
      <c r="M30" s="313">
        <f>'Student input data'!M30/'Simulation input'!$D$26</f>
        <v>0</v>
      </c>
      <c r="N30" s="313">
        <f>'Student input data'!N30/'Simulation input'!$D$27</f>
        <v>0</v>
      </c>
      <c r="O30" s="313">
        <f>'Student input data'!O30/'Simulation input'!$D$28</f>
        <v>0</v>
      </c>
      <c r="P30" s="313">
        <f>'Student input data'!P30/'Simulation input'!$D$29</f>
        <v>0</v>
      </c>
      <c r="Q30" s="313">
        <f>'Student input data'!Q30/'Simulation input'!$D$30</f>
        <v>0</v>
      </c>
      <c r="R30" s="314">
        <f>(SUM(D30:J30)*'Simulation input'!$D$65)+(SUM(K30:M30)*'Simulation input'!$D$66)+(SUM(N30:Q30)*'Simulation input'!$D$67)</f>
        <v>0</v>
      </c>
      <c r="S30" s="314">
        <f t="shared" si="5"/>
        <v>0</v>
      </c>
      <c r="T30" s="313"/>
      <c r="U30" s="315">
        <f>IF('Student input data'!C30=0,0,       IF('Student input data'!C30&lt;'Simulation input'!$D$86,'Simulation input'!$D$79/'Simulation input'!$D$86*'Student input data'!C30,          IF('Student input data'!C30&lt;'Simulation input'!$D$72,'Simulation input'!$D$79,     'Student input data'!C30/'Simulation input'!$D$72)))</f>
        <v>0</v>
      </c>
      <c r="V30" s="317">
        <f>('Student input data'!C30/'Simulation input'!$D$107)+('Student input data'!V30/'Simulation input'!$D$93)</f>
        <v>0</v>
      </c>
      <c r="W30" s="315">
        <f>IF('Student input data'!C30=0,0,'Student input data'!R30/'Simulation input'!D$114)</f>
        <v>0</v>
      </c>
      <c r="X30" s="315">
        <f>IF('Simulation input'!$D$121="y",'Student input data'!V30*0.5/'Simulation input'!$D$128,0)</f>
        <v>0</v>
      </c>
      <c r="Y30" s="315">
        <f>IF('Simulation input'!$D$148="y",'Student input data'!V30*0.5/'Simulation input'!$D$155,0)</f>
        <v>0</v>
      </c>
      <c r="Z30" s="315">
        <f>IF('Student input data'!C30=0,0,'Student input data'!C30/'Simulation input'!D$190)</f>
        <v>0</v>
      </c>
      <c r="AA30" s="315">
        <f>IF('Student input data'!C30=0,0,'Simulation input'!D$205)</f>
        <v>0</v>
      </c>
      <c r="AB30" s="315">
        <f>IF('Student input data'!C30=0,0,'Student input data'!C30/'Simulation input'!D$226)</f>
        <v>0</v>
      </c>
      <c r="AC30" s="315">
        <f>IF('Student input data'!C30=0,0,('Student input data'!C30/'Simulation input'!D$241))</f>
        <v>0</v>
      </c>
      <c r="AD30" s="315">
        <f>IF('Student input data'!C30=0,0,'Student input data'!V30/'Simulation input'!D$233)</f>
        <v>0</v>
      </c>
      <c r="AE30" s="315">
        <f t="shared" si="0"/>
        <v>0</v>
      </c>
      <c r="AF30" s="343"/>
      <c r="AG30" s="315">
        <f>'Student input data'!C30/'Simulation input'!D$198</f>
        <v>0</v>
      </c>
      <c r="AH30" s="315">
        <f>IF('Simulation input'!D$35=0,0,'Student input data'!D30/'Simulation input'!D$35)+IF('Simulation input'!D$36=0,0,'Student input data'!E30/'Simulation input'!D$36)+IF('Simulation input'!D$37=0,0,'Student input data'!F30/'Simulation input'!D$37)+IF('Simulation input'!D$38=0,0,'Student input data'!G30/'Simulation input'!D$38)+IF('Simulation input'!D$39=0,0,'Student input data'!H30/'Simulation input'!D$39)+IF('Simulation input'!D$40=0,0,'Student input data'!I30/'Simulation input'!D$40)+IF('Simulation input'!D$41=0,0,'Student input data'!J30/'Simulation input'!D$41)+IF('Simulation input'!D$42=0,0,'Student input data'!K30/'Simulation input'!D$42)+IF('Simulation input'!D$43=0,0,'Student input data'!L30/'Simulation input'!D$43)+IF('Simulation input'!D$44=0,0,'Student input data'!M30/'Simulation input'!D$44)+IF('Simulation input'!D$45=0,0,'Student input data'!N30/'Simulation input'!D$45)+IF('Simulation input'!D$46=0,0,'Student input data'!O30/'Simulation input'!D$46)+IF('Simulation input'!D$47=0,0,'Student input data'!P30/'Simulation input'!D$47)+IF('Simulation input'!D$48=0,0,'Student input data'!Q30/'Simulation input'!D$47)</f>
        <v>0</v>
      </c>
      <c r="AI30" s="315">
        <f>('Student input data'!C30/450)*'Simulation input'!D$248</f>
        <v>0</v>
      </c>
      <c r="AJ30" s="315">
        <f>'Simulation input'!$D$212/'Simulation input'!$D$10*'Student input data'!C30</f>
        <v>0</v>
      </c>
      <c r="AK30" s="315">
        <f>IF('Student input data'!C30=0,0,IF('Student input data'!C30&lt;'Simulation input'!$D$10,0,('Student input data'!C30-'Simulation input'!$D$10)/'Simulation input'!$D$10)*'Simulation input'!D$219)</f>
        <v>0</v>
      </c>
      <c r="AL30" s="315"/>
      <c r="AM30" s="315">
        <f>IF('Student input data'!C30=0,0,'Simulation input'!D$255)</f>
        <v>0</v>
      </c>
      <c r="AN30" s="315">
        <f>IF('Student input data'!C30=0,0,IF('Student input data'!C30&lt;'Simulation input'!$D$10,0,('Student input data'!C30-'Simulation input'!$D$10)/'Simulation input'!$D$10)*'Simulation input'!D$262)</f>
        <v>0</v>
      </c>
      <c r="AO30" s="315">
        <f>('Student input data'!C30/450)*'Simulation input'!D$269</f>
        <v>0</v>
      </c>
      <c r="AP30" s="131"/>
      <c r="AQ30" s="132">
        <f>'Simulation input'!C$288*'Student input data'!C30</f>
        <v>0</v>
      </c>
      <c r="AR30" s="132">
        <f>'Simulation input'!C$289*'Student input data'!C30</f>
        <v>0</v>
      </c>
      <c r="AS30" s="132">
        <f>'Simulation input'!C$290*'Student input data'!C30</f>
        <v>0</v>
      </c>
      <c r="AT30" s="132">
        <f>'Simulation input'!C$291*'Student input data'!C30</f>
        <v>0</v>
      </c>
      <c r="AU30" s="132">
        <f>'Simulation input'!C$292*'Student input data'!C30</f>
        <v>0</v>
      </c>
      <c r="AV30" s="132">
        <f t="shared" si="1"/>
        <v>0</v>
      </c>
      <c r="AW30" s="132">
        <f>IF('Student input data'!C30=0,0,AV30/'Student input data'!C30)</f>
        <v>0</v>
      </c>
    </row>
    <row r="31" spans="1:49" x14ac:dyDescent="0.2">
      <c r="A31" s="72" t="str">
        <f>'Student input data'!A31</f>
        <v/>
      </c>
      <c r="B31" s="213" t="str">
        <f>IF('Student input data'!B31="","-",'Student input data'!B31)</f>
        <v>-</v>
      </c>
      <c r="C31" s="312">
        <f t="shared" si="4"/>
        <v>0</v>
      </c>
      <c r="D31" s="313">
        <f>'Student input data'!D31/'Simulation input'!D$17</f>
        <v>0</v>
      </c>
      <c r="E31" s="313">
        <f>IF('Simulation input'!D$52="y",'Student input data'!E31/'Simulation input'!D$18,('Student input data'!E31/2)/'Simulation input'!D$18)</f>
        <v>0</v>
      </c>
      <c r="F31" s="313">
        <f>'Student input data'!F31/'Simulation input'!D$19</f>
        <v>0</v>
      </c>
      <c r="G31" s="313">
        <f>'Student input data'!G31/'Simulation input'!D$20</f>
        <v>0</v>
      </c>
      <c r="H31" s="313">
        <f>'Student input data'!H31/'Simulation input'!D$21</f>
        <v>0</v>
      </c>
      <c r="I31" s="313">
        <f>'Student input data'!I31/'Simulation input'!D$22</f>
        <v>0</v>
      </c>
      <c r="J31" s="313">
        <f>'Student input data'!J31/'Simulation input'!D$23</f>
        <v>0</v>
      </c>
      <c r="K31" s="313">
        <f>'Student input data'!K31/'Simulation input'!D$24</f>
        <v>0</v>
      </c>
      <c r="L31" s="313">
        <f>'Student input data'!L31/'Simulation input'!$D$25</f>
        <v>0</v>
      </c>
      <c r="M31" s="313">
        <f>'Student input data'!M31/'Simulation input'!$D$26</f>
        <v>0</v>
      </c>
      <c r="N31" s="313">
        <f>'Student input data'!N31/'Simulation input'!$D$27</f>
        <v>0</v>
      </c>
      <c r="O31" s="313">
        <f>'Student input data'!O31/'Simulation input'!$D$28</f>
        <v>0</v>
      </c>
      <c r="P31" s="313">
        <f>'Student input data'!P31/'Simulation input'!$D$29</f>
        <v>0</v>
      </c>
      <c r="Q31" s="313">
        <f>'Student input data'!Q31/'Simulation input'!$D$30</f>
        <v>0</v>
      </c>
      <c r="R31" s="314">
        <f>(SUM(D31:J31)*'Simulation input'!$D$65)+(SUM(K31:M31)*'Simulation input'!$D$66)+(SUM(N31:Q31)*'Simulation input'!$D$67)</f>
        <v>0</v>
      </c>
      <c r="S31" s="314">
        <f t="shared" si="5"/>
        <v>0</v>
      </c>
      <c r="T31" s="313"/>
      <c r="U31" s="315">
        <f>IF('Student input data'!C31=0,0,       IF('Student input data'!C31&lt;'Simulation input'!$D$86,'Simulation input'!$D$79/'Simulation input'!$D$86*'Student input data'!C31,          IF('Student input data'!C31&lt;'Simulation input'!$D$72,'Simulation input'!$D$79,     'Student input data'!C31/'Simulation input'!$D$72)))</f>
        <v>0</v>
      </c>
      <c r="V31" s="317">
        <f>('Student input data'!C31/'Simulation input'!$D$107)+('Student input data'!V31/'Simulation input'!$D$93)</f>
        <v>0</v>
      </c>
      <c r="W31" s="315">
        <f>IF('Student input data'!C31=0,0,'Student input data'!R31/'Simulation input'!D$114)</f>
        <v>0</v>
      </c>
      <c r="X31" s="315">
        <f>IF('Simulation input'!$D$121="y",'Student input data'!V31*0.5/'Simulation input'!$D$128,0)</f>
        <v>0</v>
      </c>
      <c r="Y31" s="315">
        <f>IF('Simulation input'!$D$148="y",'Student input data'!V31*0.5/'Simulation input'!$D$155,0)</f>
        <v>0</v>
      </c>
      <c r="Z31" s="315">
        <f>IF('Student input data'!C31=0,0,'Student input data'!C31/'Simulation input'!D$190)</f>
        <v>0</v>
      </c>
      <c r="AA31" s="315">
        <f>IF('Student input data'!C31=0,0,'Simulation input'!D$205)</f>
        <v>0</v>
      </c>
      <c r="AB31" s="315">
        <f>IF('Student input data'!C31=0,0,'Student input data'!C31/'Simulation input'!D$226)</f>
        <v>0</v>
      </c>
      <c r="AC31" s="315">
        <f>IF('Student input data'!C31=0,0,('Student input data'!C31/'Simulation input'!D$241))</f>
        <v>0</v>
      </c>
      <c r="AD31" s="315">
        <f>IF('Student input data'!C31=0,0,'Student input data'!V31/'Simulation input'!D$233)</f>
        <v>0</v>
      </c>
      <c r="AE31" s="315">
        <f t="shared" si="0"/>
        <v>0</v>
      </c>
      <c r="AF31" s="343"/>
      <c r="AG31" s="315">
        <f>'Student input data'!C31/'Simulation input'!D$198</f>
        <v>0</v>
      </c>
      <c r="AH31" s="315">
        <f>IF('Simulation input'!D$35=0,0,'Student input data'!D31/'Simulation input'!D$35)+IF('Simulation input'!D$36=0,0,'Student input data'!E31/'Simulation input'!D$36)+IF('Simulation input'!D$37=0,0,'Student input data'!F31/'Simulation input'!D$37)+IF('Simulation input'!D$38=0,0,'Student input data'!G31/'Simulation input'!D$38)+IF('Simulation input'!D$39=0,0,'Student input data'!H31/'Simulation input'!D$39)+IF('Simulation input'!D$40=0,0,'Student input data'!I31/'Simulation input'!D$40)+IF('Simulation input'!D$41=0,0,'Student input data'!J31/'Simulation input'!D$41)+IF('Simulation input'!D$42=0,0,'Student input data'!K31/'Simulation input'!D$42)+IF('Simulation input'!D$43=0,0,'Student input data'!L31/'Simulation input'!D$43)+IF('Simulation input'!D$44=0,0,'Student input data'!M31/'Simulation input'!D$44)+IF('Simulation input'!D$45=0,0,'Student input data'!N31/'Simulation input'!D$45)+IF('Simulation input'!D$46=0,0,'Student input data'!O31/'Simulation input'!D$46)+IF('Simulation input'!D$47=0,0,'Student input data'!P31/'Simulation input'!D$47)+IF('Simulation input'!D$48=0,0,'Student input data'!Q31/'Simulation input'!D$47)</f>
        <v>0</v>
      </c>
      <c r="AI31" s="315">
        <f>('Student input data'!C31/450)*'Simulation input'!D$248</f>
        <v>0</v>
      </c>
      <c r="AJ31" s="315">
        <f>'Simulation input'!$D$212/'Simulation input'!$D$10*'Student input data'!C31</f>
        <v>0</v>
      </c>
      <c r="AK31" s="315">
        <f>IF('Student input data'!C31=0,0,IF('Student input data'!C31&lt;'Simulation input'!$D$10,0,('Student input data'!C31-'Simulation input'!$D$10)/'Simulation input'!$D$10)*'Simulation input'!D$219)</f>
        <v>0</v>
      </c>
      <c r="AL31" s="315"/>
      <c r="AM31" s="315">
        <f>IF('Student input data'!C31=0,0,'Simulation input'!D$255)</f>
        <v>0</v>
      </c>
      <c r="AN31" s="315">
        <f>IF('Student input data'!C31=0,0,IF('Student input data'!C31&lt;'Simulation input'!$D$10,0,('Student input data'!C31-'Simulation input'!$D$10)/'Simulation input'!$D$10)*'Simulation input'!D$262)</f>
        <v>0</v>
      </c>
      <c r="AO31" s="315">
        <f>('Student input data'!C31/450)*'Simulation input'!D$269</f>
        <v>0</v>
      </c>
      <c r="AP31" s="131"/>
      <c r="AQ31" s="132">
        <f>'Simulation input'!C$288*'Student input data'!C31</f>
        <v>0</v>
      </c>
      <c r="AR31" s="132">
        <f>'Simulation input'!C$289*'Student input data'!C31</f>
        <v>0</v>
      </c>
      <c r="AS31" s="132">
        <f>'Simulation input'!C$290*'Student input data'!C31</f>
        <v>0</v>
      </c>
      <c r="AT31" s="132">
        <f>'Simulation input'!C$291*'Student input data'!C31</f>
        <v>0</v>
      </c>
      <c r="AU31" s="132">
        <f>'Simulation input'!C$292*'Student input data'!C31</f>
        <v>0</v>
      </c>
      <c r="AV31" s="132">
        <f t="shared" si="1"/>
        <v>0</v>
      </c>
      <c r="AW31" s="132">
        <f>IF('Student input data'!C31=0,0,AV31/'Student input data'!C31)</f>
        <v>0</v>
      </c>
    </row>
    <row r="32" spans="1:49" x14ac:dyDescent="0.2">
      <c r="A32" s="72" t="str">
        <f>'Student input data'!A32</f>
        <v/>
      </c>
      <c r="B32" s="213" t="str">
        <f>IF('Student input data'!B32="","-",'Student input data'!B32)</f>
        <v>-</v>
      </c>
      <c r="C32" s="312">
        <f t="shared" si="4"/>
        <v>0</v>
      </c>
      <c r="D32" s="313">
        <f>'Student input data'!D32/'Simulation input'!D$17</f>
        <v>0</v>
      </c>
      <c r="E32" s="313">
        <f>IF('Simulation input'!D$52="y",'Student input data'!E32/'Simulation input'!D$18,('Student input data'!E32/2)/'Simulation input'!D$18)</f>
        <v>0</v>
      </c>
      <c r="F32" s="313">
        <f>'Student input data'!F32/'Simulation input'!D$19</f>
        <v>0</v>
      </c>
      <c r="G32" s="313">
        <f>'Student input data'!G32/'Simulation input'!D$20</f>
        <v>0</v>
      </c>
      <c r="H32" s="313">
        <f>'Student input data'!H32/'Simulation input'!D$21</f>
        <v>0</v>
      </c>
      <c r="I32" s="313">
        <f>'Student input data'!I32/'Simulation input'!D$22</f>
        <v>0</v>
      </c>
      <c r="J32" s="313">
        <f>'Student input data'!J32/'Simulation input'!D$23</f>
        <v>0</v>
      </c>
      <c r="K32" s="313">
        <f>'Student input data'!K32/'Simulation input'!D$24</f>
        <v>0</v>
      </c>
      <c r="L32" s="313">
        <f>'Student input data'!L32/'Simulation input'!$D$25</f>
        <v>0</v>
      </c>
      <c r="M32" s="313">
        <f>'Student input data'!M32/'Simulation input'!$D$26</f>
        <v>0</v>
      </c>
      <c r="N32" s="313">
        <f>'Student input data'!N32/'Simulation input'!$D$27</f>
        <v>0</v>
      </c>
      <c r="O32" s="313">
        <f>'Student input data'!O32/'Simulation input'!$D$28</f>
        <v>0</v>
      </c>
      <c r="P32" s="313">
        <f>'Student input data'!P32/'Simulation input'!$D$29</f>
        <v>0</v>
      </c>
      <c r="Q32" s="313">
        <f>'Student input data'!Q32/'Simulation input'!$D$30</f>
        <v>0</v>
      </c>
      <c r="R32" s="314">
        <f>(SUM(D32:J32)*'Simulation input'!$D$65)+(SUM(K32:M32)*'Simulation input'!$D$66)+(SUM(N32:Q32)*'Simulation input'!$D$67)</f>
        <v>0</v>
      </c>
      <c r="S32" s="314">
        <f t="shared" si="5"/>
        <v>0</v>
      </c>
      <c r="T32" s="313"/>
      <c r="U32" s="315">
        <f>IF('Student input data'!C32=0,0,       IF('Student input data'!C32&lt;'Simulation input'!$D$86,'Simulation input'!$D$79/'Simulation input'!$D$86*'Student input data'!C32,          IF('Student input data'!C32&lt;'Simulation input'!$D$72,'Simulation input'!$D$79,     'Student input data'!C32/'Simulation input'!$D$72)))</f>
        <v>0</v>
      </c>
      <c r="V32" s="317">
        <f>('Student input data'!C32/'Simulation input'!$D$107)+('Student input data'!V32/'Simulation input'!$D$93)</f>
        <v>0</v>
      </c>
      <c r="W32" s="315">
        <f>IF('Student input data'!C32=0,0,'Student input data'!R32/'Simulation input'!D$114)</f>
        <v>0</v>
      </c>
      <c r="X32" s="315">
        <f>IF('Simulation input'!$D$121="y",'Student input data'!V32*0.5/'Simulation input'!$D$128,0)</f>
        <v>0</v>
      </c>
      <c r="Y32" s="315">
        <f>IF('Simulation input'!$D$148="y",'Student input data'!V32*0.5/'Simulation input'!$D$155,0)</f>
        <v>0</v>
      </c>
      <c r="Z32" s="315">
        <f>IF('Student input data'!C32=0,0,'Student input data'!C32/'Simulation input'!D$190)</f>
        <v>0</v>
      </c>
      <c r="AA32" s="315">
        <f>IF('Student input data'!C32=0,0,'Simulation input'!D$205)</f>
        <v>0</v>
      </c>
      <c r="AB32" s="315">
        <f>IF('Student input data'!C32=0,0,'Student input data'!C32/'Simulation input'!D$226)</f>
        <v>0</v>
      </c>
      <c r="AC32" s="315">
        <f>IF('Student input data'!C32=0,0,('Student input data'!C32/'Simulation input'!D$241))</f>
        <v>0</v>
      </c>
      <c r="AD32" s="315">
        <f>IF('Student input data'!C32=0,0,'Student input data'!V32/'Simulation input'!D$233)</f>
        <v>0</v>
      </c>
      <c r="AE32" s="315">
        <f t="shared" si="0"/>
        <v>0</v>
      </c>
      <c r="AF32" s="343"/>
      <c r="AG32" s="315">
        <f>'Student input data'!C32/'Simulation input'!D$198</f>
        <v>0</v>
      </c>
      <c r="AH32" s="315">
        <f>IF('Simulation input'!D$35=0,0,'Student input data'!D32/'Simulation input'!D$35)+IF('Simulation input'!D$36=0,0,'Student input data'!E32/'Simulation input'!D$36)+IF('Simulation input'!D$37=0,0,'Student input data'!F32/'Simulation input'!D$37)+IF('Simulation input'!D$38=0,0,'Student input data'!G32/'Simulation input'!D$38)+IF('Simulation input'!D$39=0,0,'Student input data'!H32/'Simulation input'!D$39)+IF('Simulation input'!D$40=0,0,'Student input data'!I32/'Simulation input'!D$40)+IF('Simulation input'!D$41=0,0,'Student input data'!J32/'Simulation input'!D$41)+IF('Simulation input'!D$42=0,0,'Student input data'!K32/'Simulation input'!D$42)+IF('Simulation input'!D$43=0,0,'Student input data'!L32/'Simulation input'!D$43)+IF('Simulation input'!D$44=0,0,'Student input data'!M32/'Simulation input'!D$44)+IF('Simulation input'!D$45=0,0,'Student input data'!N32/'Simulation input'!D$45)+IF('Simulation input'!D$46=0,0,'Student input data'!O32/'Simulation input'!D$46)+IF('Simulation input'!D$47=0,0,'Student input data'!P32/'Simulation input'!D$47)+IF('Simulation input'!D$48=0,0,'Student input data'!Q32/'Simulation input'!D$47)</f>
        <v>0</v>
      </c>
      <c r="AI32" s="315">
        <f>('Student input data'!C32/450)*'Simulation input'!D$248</f>
        <v>0</v>
      </c>
      <c r="AJ32" s="315">
        <f>'Simulation input'!$D$212/'Simulation input'!$D$10*'Student input data'!C32</f>
        <v>0</v>
      </c>
      <c r="AK32" s="315">
        <f>IF('Student input data'!C32=0,0,IF('Student input data'!C32&lt;'Simulation input'!$D$10,0,('Student input data'!C32-'Simulation input'!$D$10)/'Simulation input'!$D$10)*'Simulation input'!D$219)</f>
        <v>0</v>
      </c>
      <c r="AL32" s="315"/>
      <c r="AM32" s="315">
        <f>IF('Student input data'!C32=0,0,'Simulation input'!D$255)</f>
        <v>0</v>
      </c>
      <c r="AN32" s="315">
        <f>IF('Student input data'!C32=0,0,IF('Student input data'!C32&lt;'Simulation input'!$D$10,0,('Student input data'!C32-'Simulation input'!$D$10)/'Simulation input'!$D$10)*'Simulation input'!D$262)</f>
        <v>0</v>
      </c>
      <c r="AO32" s="315">
        <f>('Student input data'!C32/450)*'Simulation input'!D$269</f>
        <v>0</v>
      </c>
      <c r="AP32" s="131"/>
      <c r="AQ32" s="132">
        <f>'Simulation input'!C$288*'Student input data'!C32</f>
        <v>0</v>
      </c>
      <c r="AR32" s="132">
        <f>'Simulation input'!C$289*'Student input data'!C32</f>
        <v>0</v>
      </c>
      <c r="AS32" s="132">
        <f>'Simulation input'!C$290*'Student input data'!C32</f>
        <v>0</v>
      </c>
      <c r="AT32" s="132">
        <f>'Simulation input'!C$291*'Student input data'!C32</f>
        <v>0</v>
      </c>
      <c r="AU32" s="132">
        <f>'Simulation input'!C$292*'Student input data'!C32</f>
        <v>0</v>
      </c>
      <c r="AV32" s="132">
        <f t="shared" si="1"/>
        <v>0</v>
      </c>
      <c r="AW32" s="132">
        <f>IF('Student input data'!C32=0,0,AV32/'Student input data'!C32)</f>
        <v>0</v>
      </c>
    </row>
    <row r="33" spans="1:49" x14ac:dyDescent="0.2">
      <c r="A33" s="72" t="str">
        <f>'Student input data'!A33</f>
        <v/>
      </c>
      <c r="B33" s="213" t="str">
        <f>IF('Student input data'!B33="","-",'Student input data'!B33)</f>
        <v>-</v>
      </c>
      <c r="C33" s="312">
        <f t="shared" si="4"/>
        <v>0</v>
      </c>
      <c r="D33" s="313">
        <f>'Student input data'!D33/'Simulation input'!D$17</f>
        <v>0</v>
      </c>
      <c r="E33" s="313">
        <f>IF('Simulation input'!D$52="y",'Student input data'!E33/'Simulation input'!D$18,('Student input data'!E33/2)/'Simulation input'!D$18)</f>
        <v>0</v>
      </c>
      <c r="F33" s="313">
        <f>'Student input data'!F33/'Simulation input'!D$19</f>
        <v>0</v>
      </c>
      <c r="G33" s="313">
        <f>'Student input data'!G33/'Simulation input'!D$20</f>
        <v>0</v>
      </c>
      <c r="H33" s="313">
        <f>'Student input data'!H33/'Simulation input'!D$21</f>
        <v>0</v>
      </c>
      <c r="I33" s="313">
        <f>'Student input data'!I33/'Simulation input'!D$22</f>
        <v>0</v>
      </c>
      <c r="J33" s="313">
        <f>'Student input data'!J33/'Simulation input'!D$23</f>
        <v>0</v>
      </c>
      <c r="K33" s="313">
        <f>'Student input data'!K33/'Simulation input'!D$24</f>
        <v>0</v>
      </c>
      <c r="L33" s="313">
        <f>'Student input data'!L33/'Simulation input'!$D$25</f>
        <v>0</v>
      </c>
      <c r="M33" s="313">
        <f>'Student input data'!M33/'Simulation input'!$D$26</f>
        <v>0</v>
      </c>
      <c r="N33" s="313">
        <f>'Student input data'!N33/'Simulation input'!$D$27</f>
        <v>0</v>
      </c>
      <c r="O33" s="313">
        <f>'Student input data'!O33/'Simulation input'!$D$28</f>
        <v>0</v>
      </c>
      <c r="P33" s="313">
        <f>'Student input data'!P33/'Simulation input'!$D$29</f>
        <v>0</v>
      </c>
      <c r="Q33" s="313">
        <f>'Student input data'!Q33/'Simulation input'!$D$30</f>
        <v>0</v>
      </c>
      <c r="R33" s="314">
        <f>(SUM(D33:J33)*'Simulation input'!$D$65)+(SUM(K33:M33)*'Simulation input'!$D$66)+(SUM(N33:Q33)*'Simulation input'!$D$67)</f>
        <v>0</v>
      </c>
      <c r="S33" s="314">
        <f t="shared" si="5"/>
        <v>0</v>
      </c>
      <c r="T33" s="313"/>
      <c r="U33" s="315">
        <f>IF('Student input data'!C33=0,0,       IF('Student input data'!C33&lt;'Simulation input'!$D$86,'Simulation input'!$D$79/'Simulation input'!$D$86*'Student input data'!C33,          IF('Student input data'!C33&lt;'Simulation input'!$D$72,'Simulation input'!$D$79,     'Student input data'!C33/'Simulation input'!$D$72)))</f>
        <v>0</v>
      </c>
      <c r="V33" s="317">
        <f>('Student input data'!C33/'Simulation input'!$D$107)+('Student input data'!V33/'Simulation input'!$D$93)</f>
        <v>0</v>
      </c>
      <c r="W33" s="315">
        <f>IF('Student input data'!C33=0,0,'Student input data'!R33/'Simulation input'!D$114)</f>
        <v>0</v>
      </c>
      <c r="X33" s="315">
        <f>IF('Simulation input'!$D$121="y",'Student input data'!V33*0.5/'Simulation input'!$D$128,0)</f>
        <v>0</v>
      </c>
      <c r="Y33" s="315">
        <f>IF('Simulation input'!$D$148="y",'Student input data'!V33*0.5/'Simulation input'!$D$155,0)</f>
        <v>0</v>
      </c>
      <c r="Z33" s="315">
        <f>IF('Student input data'!C33=0,0,'Student input data'!C33/'Simulation input'!D$190)</f>
        <v>0</v>
      </c>
      <c r="AA33" s="315">
        <f>IF('Student input data'!C33=0,0,'Simulation input'!D$205)</f>
        <v>0</v>
      </c>
      <c r="AB33" s="315">
        <f>IF('Student input data'!C33=0,0,'Student input data'!C33/'Simulation input'!D$226)</f>
        <v>0</v>
      </c>
      <c r="AC33" s="315">
        <f>IF('Student input data'!C33=0,0,('Student input data'!C33/'Simulation input'!D$241))</f>
        <v>0</v>
      </c>
      <c r="AD33" s="315">
        <f>IF('Student input data'!C33=0,0,'Student input data'!V33/'Simulation input'!D$233)</f>
        <v>0</v>
      </c>
      <c r="AE33" s="315">
        <f t="shared" si="0"/>
        <v>0</v>
      </c>
      <c r="AF33" s="343"/>
      <c r="AG33" s="315">
        <f>'Student input data'!C33/'Simulation input'!D$198</f>
        <v>0</v>
      </c>
      <c r="AH33" s="315">
        <f>IF('Simulation input'!D$35=0,0,'Student input data'!D33/'Simulation input'!D$35)+IF('Simulation input'!D$36=0,0,'Student input data'!E33/'Simulation input'!D$36)+IF('Simulation input'!D$37=0,0,'Student input data'!F33/'Simulation input'!D$37)+IF('Simulation input'!D$38=0,0,'Student input data'!G33/'Simulation input'!D$38)+IF('Simulation input'!D$39=0,0,'Student input data'!H33/'Simulation input'!D$39)+IF('Simulation input'!D$40=0,0,'Student input data'!I33/'Simulation input'!D$40)+IF('Simulation input'!D$41=0,0,'Student input data'!J33/'Simulation input'!D$41)+IF('Simulation input'!D$42=0,0,'Student input data'!K33/'Simulation input'!D$42)+IF('Simulation input'!D$43=0,0,'Student input data'!L33/'Simulation input'!D$43)+IF('Simulation input'!D$44=0,0,'Student input data'!M33/'Simulation input'!D$44)+IF('Simulation input'!D$45=0,0,'Student input data'!N33/'Simulation input'!D$45)+IF('Simulation input'!D$46=0,0,'Student input data'!O33/'Simulation input'!D$46)+IF('Simulation input'!D$47=0,0,'Student input data'!P33/'Simulation input'!D$47)+IF('Simulation input'!D$48=0,0,'Student input data'!Q33/'Simulation input'!D$47)</f>
        <v>0</v>
      </c>
      <c r="AI33" s="315">
        <f>('Student input data'!C33/450)*'Simulation input'!D$248</f>
        <v>0</v>
      </c>
      <c r="AJ33" s="315">
        <f>'Simulation input'!$D$212/'Simulation input'!$D$10*'Student input data'!C33</f>
        <v>0</v>
      </c>
      <c r="AK33" s="315">
        <f>IF('Student input data'!C33=0,0,IF('Student input data'!C33&lt;'Simulation input'!$D$10,0,('Student input data'!C33-'Simulation input'!$D$10)/'Simulation input'!$D$10)*'Simulation input'!D$219)</f>
        <v>0</v>
      </c>
      <c r="AL33" s="315"/>
      <c r="AM33" s="315">
        <f>IF('Student input data'!C33=0,0,'Simulation input'!D$255)</f>
        <v>0</v>
      </c>
      <c r="AN33" s="315">
        <f>IF('Student input data'!C33=0,0,IF('Student input data'!C33&lt;'Simulation input'!$D$10,0,('Student input data'!C33-'Simulation input'!$D$10)/'Simulation input'!$D$10)*'Simulation input'!D$262)</f>
        <v>0</v>
      </c>
      <c r="AO33" s="315">
        <f>('Student input data'!C33/450)*'Simulation input'!D$269</f>
        <v>0</v>
      </c>
      <c r="AP33" s="131"/>
      <c r="AQ33" s="132">
        <f>'Simulation input'!C$288*'Student input data'!C33</f>
        <v>0</v>
      </c>
      <c r="AR33" s="132">
        <f>'Simulation input'!C$289*'Student input data'!C33</f>
        <v>0</v>
      </c>
      <c r="AS33" s="132">
        <f>'Simulation input'!C$290*'Student input data'!C33</f>
        <v>0</v>
      </c>
      <c r="AT33" s="132">
        <f>'Simulation input'!C$291*'Student input data'!C33</f>
        <v>0</v>
      </c>
      <c r="AU33" s="132">
        <f>'Simulation input'!C$292*'Student input data'!C33</f>
        <v>0</v>
      </c>
      <c r="AV33" s="132">
        <f t="shared" si="1"/>
        <v>0</v>
      </c>
      <c r="AW33" s="132">
        <f>IF('Student input data'!C33=0,0,AV33/'Student input data'!C33)</f>
        <v>0</v>
      </c>
    </row>
    <row r="34" spans="1:49" x14ac:dyDescent="0.2">
      <c r="A34" s="72" t="str">
        <f>'Student input data'!A34</f>
        <v/>
      </c>
      <c r="B34" s="213" t="str">
        <f>IF('Student input data'!B34="","-",'Student input data'!B34)</f>
        <v>-</v>
      </c>
      <c r="C34" s="312">
        <f t="shared" si="4"/>
        <v>0</v>
      </c>
      <c r="D34" s="313">
        <f>'Student input data'!D34/'Simulation input'!D$17</f>
        <v>0</v>
      </c>
      <c r="E34" s="313">
        <f>IF('Simulation input'!D$52="y",'Student input data'!E34/'Simulation input'!D$18,('Student input data'!E34/2)/'Simulation input'!D$18)</f>
        <v>0</v>
      </c>
      <c r="F34" s="313">
        <f>'Student input data'!F34/'Simulation input'!D$19</f>
        <v>0</v>
      </c>
      <c r="G34" s="313">
        <f>'Student input data'!G34/'Simulation input'!D$20</f>
        <v>0</v>
      </c>
      <c r="H34" s="313">
        <f>'Student input data'!H34/'Simulation input'!D$21</f>
        <v>0</v>
      </c>
      <c r="I34" s="313">
        <f>'Student input data'!I34/'Simulation input'!D$22</f>
        <v>0</v>
      </c>
      <c r="J34" s="313">
        <f>'Student input data'!J34/'Simulation input'!D$23</f>
        <v>0</v>
      </c>
      <c r="K34" s="313">
        <f>'Student input data'!K34/'Simulation input'!D$24</f>
        <v>0</v>
      </c>
      <c r="L34" s="313">
        <f>'Student input data'!L34/'Simulation input'!$D$25</f>
        <v>0</v>
      </c>
      <c r="M34" s="313">
        <f>'Student input data'!M34/'Simulation input'!$D$26</f>
        <v>0</v>
      </c>
      <c r="N34" s="313">
        <f>'Student input data'!N34/'Simulation input'!$D$27</f>
        <v>0</v>
      </c>
      <c r="O34" s="313">
        <f>'Student input data'!O34/'Simulation input'!$D$28</f>
        <v>0</v>
      </c>
      <c r="P34" s="313">
        <f>'Student input data'!P34/'Simulation input'!$D$29</f>
        <v>0</v>
      </c>
      <c r="Q34" s="313">
        <f>'Student input data'!Q34/'Simulation input'!$D$30</f>
        <v>0</v>
      </c>
      <c r="R34" s="314">
        <f>(SUM(D34:J34)*'Simulation input'!$D$65)+(SUM(K34:M34)*'Simulation input'!$D$66)+(SUM(N34:Q34)*'Simulation input'!$D$67)</f>
        <v>0</v>
      </c>
      <c r="S34" s="314">
        <f t="shared" si="5"/>
        <v>0</v>
      </c>
      <c r="T34" s="313"/>
      <c r="U34" s="315">
        <f>IF('Student input data'!C34=0,0,       IF('Student input data'!C34&lt;'Simulation input'!$D$86,'Simulation input'!$D$79/'Simulation input'!$D$86*'Student input data'!C34,          IF('Student input data'!C34&lt;'Simulation input'!$D$72,'Simulation input'!$D$79,     'Student input data'!C34/'Simulation input'!$D$72)))</f>
        <v>0</v>
      </c>
      <c r="V34" s="317">
        <f>('Student input data'!C34/'Simulation input'!$D$107)+('Student input data'!V34/'Simulation input'!$D$93)</f>
        <v>0</v>
      </c>
      <c r="W34" s="315">
        <f>IF('Student input data'!C34=0,0,'Student input data'!R34/'Simulation input'!D$114)</f>
        <v>0</v>
      </c>
      <c r="X34" s="315">
        <f>IF('Simulation input'!$D$121="y",'Student input data'!V34*0.5/'Simulation input'!$D$128,0)</f>
        <v>0</v>
      </c>
      <c r="Y34" s="315">
        <f>IF('Simulation input'!$D$148="y",'Student input data'!V34*0.5/'Simulation input'!$D$155,0)</f>
        <v>0</v>
      </c>
      <c r="Z34" s="315">
        <f>IF('Student input data'!C34=0,0,'Student input data'!C34/'Simulation input'!D$190)</f>
        <v>0</v>
      </c>
      <c r="AA34" s="315">
        <f>IF('Student input data'!C34=0,0,'Simulation input'!D$205)</f>
        <v>0</v>
      </c>
      <c r="AB34" s="315">
        <f>IF('Student input data'!C34=0,0,'Student input data'!C34/'Simulation input'!D$226)</f>
        <v>0</v>
      </c>
      <c r="AC34" s="315">
        <f>IF('Student input data'!C34=0,0,('Student input data'!C34/'Simulation input'!D$241))</f>
        <v>0</v>
      </c>
      <c r="AD34" s="315">
        <f>IF('Student input data'!C34=0,0,'Student input data'!V34/'Simulation input'!D$233)</f>
        <v>0</v>
      </c>
      <c r="AE34" s="315">
        <f t="shared" si="0"/>
        <v>0</v>
      </c>
      <c r="AF34" s="343"/>
      <c r="AG34" s="315">
        <f>'Student input data'!C34/'Simulation input'!D$198</f>
        <v>0</v>
      </c>
      <c r="AH34" s="315">
        <f>IF('Simulation input'!D$35=0,0,'Student input data'!D34/'Simulation input'!D$35)+IF('Simulation input'!D$36=0,0,'Student input data'!E34/'Simulation input'!D$36)+IF('Simulation input'!D$37=0,0,'Student input data'!F34/'Simulation input'!D$37)+IF('Simulation input'!D$38=0,0,'Student input data'!G34/'Simulation input'!D$38)+IF('Simulation input'!D$39=0,0,'Student input data'!H34/'Simulation input'!D$39)+IF('Simulation input'!D$40=0,0,'Student input data'!I34/'Simulation input'!D$40)+IF('Simulation input'!D$41=0,0,'Student input data'!J34/'Simulation input'!D$41)+IF('Simulation input'!D$42=0,0,'Student input data'!K34/'Simulation input'!D$42)+IF('Simulation input'!D$43=0,0,'Student input data'!L34/'Simulation input'!D$43)+IF('Simulation input'!D$44=0,0,'Student input data'!M34/'Simulation input'!D$44)+IF('Simulation input'!D$45=0,0,'Student input data'!N34/'Simulation input'!D$45)+IF('Simulation input'!D$46=0,0,'Student input data'!O34/'Simulation input'!D$46)+IF('Simulation input'!D$47=0,0,'Student input data'!P34/'Simulation input'!D$47)+IF('Simulation input'!D$48=0,0,'Student input data'!Q34/'Simulation input'!D$47)</f>
        <v>0</v>
      </c>
      <c r="AI34" s="315">
        <f>('Student input data'!C34/450)*'Simulation input'!D$248</f>
        <v>0</v>
      </c>
      <c r="AJ34" s="315">
        <f>'Simulation input'!$D$212/'Simulation input'!$D$10*'Student input data'!C34</f>
        <v>0</v>
      </c>
      <c r="AK34" s="315">
        <f>IF('Student input data'!C34=0,0,IF('Student input data'!C34&lt;'Simulation input'!$D$10,0,('Student input data'!C34-'Simulation input'!$D$10)/'Simulation input'!$D$10)*'Simulation input'!D$219)</f>
        <v>0</v>
      </c>
      <c r="AL34" s="315"/>
      <c r="AM34" s="315">
        <f>IF('Student input data'!C34=0,0,'Simulation input'!D$255)</f>
        <v>0</v>
      </c>
      <c r="AN34" s="315">
        <f>IF('Student input data'!C34=0,0,IF('Student input data'!C34&lt;'Simulation input'!$D$10,0,('Student input data'!C34-'Simulation input'!$D$10)/'Simulation input'!$D$10)*'Simulation input'!D$262)</f>
        <v>0</v>
      </c>
      <c r="AO34" s="315">
        <f>('Student input data'!C34/450)*'Simulation input'!D$269</f>
        <v>0</v>
      </c>
      <c r="AP34" s="131"/>
      <c r="AQ34" s="132">
        <f>'Simulation input'!C$288*'Student input data'!C34</f>
        <v>0</v>
      </c>
      <c r="AR34" s="132">
        <f>'Simulation input'!C$289*'Student input data'!C34</f>
        <v>0</v>
      </c>
      <c r="AS34" s="132">
        <f>'Simulation input'!C$290*'Student input data'!C34</f>
        <v>0</v>
      </c>
      <c r="AT34" s="132">
        <f>'Simulation input'!C$291*'Student input data'!C34</f>
        <v>0</v>
      </c>
      <c r="AU34" s="132">
        <f>'Simulation input'!C$292*'Student input data'!C34</f>
        <v>0</v>
      </c>
      <c r="AV34" s="132">
        <f t="shared" si="1"/>
        <v>0</v>
      </c>
      <c r="AW34" s="132">
        <f>IF('Student input data'!C34=0,0,AV34/'Student input data'!C34)</f>
        <v>0</v>
      </c>
    </row>
    <row r="35" spans="1:49" x14ac:dyDescent="0.2">
      <c r="A35" s="72" t="str">
        <f>'Student input data'!A35</f>
        <v/>
      </c>
      <c r="B35" s="213" t="str">
        <f>IF('Student input data'!B35="","-",'Student input data'!B35)</f>
        <v>-</v>
      </c>
      <c r="C35" s="312">
        <f t="shared" si="4"/>
        <v>0</v>
      </c>
      <c r="D35" s="313">
        <f>'Student input data'!D35/'Simulation input'!D$17</f>
        <v>0</v>
      </c>
      <c r="E35" s="313">
        <f>IF('Simulation input'!D$52="y",'Student input data'!E35/'Simulation input'!D$18,('Student input data'!E35/2)/'Simulation input'!D$18)</f>
        <v>0</v>
      </c>
      <c r="F35" s="313">
        <f>'Student input data'!F35/'Simulation input'!D$19</f>
        <v>0</v>
      </c>
      <c r="G35" s="313">
        <f>'Student input data'!G35/'Simulation input'!D$20</f>
        <v>0</v>
      </c>
      <c r="H35" s="313">
        <f>'Student input data'!H35/'Simulation input'!D$21</f>
        <v>0</v>
      </c>
      <c r="I35" s="313">
        <f>'Student input data'!I35/'Simulation input'!D$22</f>
        <v>0</v>
      </c>
      <c r="J35" s="313">
        <f>'Student input data'!J35/'Simulation input'!D$23</f>
        <v>0</v>
      </c>
      <c r="K35" s="313">
        <f>'Student input data'!K35/'Simulation input'!D$24</f>
        <v>0</v>
      </c>
      <c r="L35" s="313">
        <f>'Student input data'!L35/'Simulation input'!$D$25</f>
        <v>0</v>
      </c>
      <c r="M35" s="313">
        <f>'Student input data'!M35/'Simulation input'!$D$26</f>
        <v>0</v>
      </c>
      <c r="N35" s="313">
        <f>'Student input data'!N35/'Simulation input'!$D$27</f>
        <v>0</v>
      </c>
      <c r="O35" s="313">
        <f>'Student input data'!O35/'Simulation input'!$D$28</f>
        <v>0</v>
      </c>
      <c r="P35" s="313">
        <f>'Student input data'!P35/'Simulation input'!$D$29</f>
        <v>0</v>
      </c>
      <c r="Q35" s="313">
        <f>'Student input data'!Q35/'Simulation input'!$D$30</f>
        <v>0</v>
      </c>
      <c r="R35" s="314">
        <f>(SUM(D35:J35)*'Simulation input'!$D$65)+(SUM(K35:M35)*'Simulation input'!$D$66)+(SUM(N35:Q35)*'Simulation input'!$D$67)</f>
        <v>0</v>
      </c>
      <c r="S35" s="314">
        <f t="shared" si="5"/>
        <v>0</v>
      </c>
      <c r="T35" s="313"/>
      <c r="U35" s="315">
        <f>IF('Student input data'!C35=0,0,       IF('Student input data'!C35&lt;'Simulation input'!$D$86,'Simulation input'!$D$79/'Simulation input'!$D$86*'Student input data'!C35,          IF('Student input data'!C35&lt;'Simulation input'!$D$72,'Simulation input'!$D$79,     'Student input data'!C35/'Simulation input'!$D$72)))</f>
        <v>0</v>
      </c>
      <c r="V35" s="317">
        <f>('Student input data'!C35/'Simulation input'!$D$107)+('Student input data'!V35/'Simulation input'!$D$93)</f>
        <v>0</v>
      </c>
      <c r="W35" s="315">
        <f>IF('Student input data'!C35=0,0,'Student input data'!R35/'Simulation input'!D$114)</f>
        <v>0</v>
      </c>
      <c r="X35" s="315">
        <f>IF('Simulation input'!$D$121="y",'Student input data'!V35*0.5/'Simulation input'!$D$128,0)</f>
        <v>0</v>
      </c>
      <c r="Y35" s="315">
        <f>IF('Simulation input'!$D$148="y",'Student input data'!V35*0.5/'Simulation input'!$D$155,0)</f>
        <v>0</v>
      </c>
      <c r="Z35" s="315">
        <f>IF('Student input data'!C35=0,0,'Student input data'!C35/'Simulation input'!D$190)</f>
        <v>0</v>
      </c>
      <c r="AA35" s="315">
        <f>IF('Student input data'!C35=0,0,'Simulation input'!D$205)</f>
        <v>0</v>
      </c>
      <c r="AB35" s="315">
        <f>IF('Student input data'!C35=0,0,'Student input data'!C35/'Simulation input'!D$226)</f>
        <v>0</v>
      </c>
      <c r="AC35" s="315">
        <f>IF('Student input data'!C35=0,0,('Student input data'!C35/'Simulation input'!D$241))</f>
        <v>0</v>
      </c>
      <c r="AD35" s="315">
        <f>IF('Student input data'!C35=0,0,'Student input data'!V35/'Simulation input'!D$233)</f>
        <v>0</v>
      </c>
      <c r="AE35" s="315">
        <f t="shared" si="0"/>
        <v>0</v>
      </c>
      <c r="AF35" s="343"/>
      <c r="AG35" s="315">
        <f>'Student input data'!C35/'Simulation input'!D$198</f>
        <v>0</v>
      </c>
      <c r="AH35" s="315">
        <f>IF('Simulation input'!D$35=0,0,'Student input data'!D35/'Simulation input'!D$35)+IF('Simulation input'!D$36=0,0,'Student input data'!E35/'Simulation input'!D$36)+IF('Simulation input'!D$37=0,0,'Student input data'!F35/'Simulation input'!D$37)+IF('Simulation input'!D$38=0,0,'Student input data'!G35/'Simulation input'!D$38)+IF('Simulation input'!D$39=0,0,'Student input data'!H35/'Simulation input'!D$39)+IF('Simulation input'!D$40=0,0,'Student input data'!I35/'Simulation input'!D$40)+IF('Simulation input'!D$41=0,0,'Student input data'!J35/'Simulation input'!D$41)+IF('Simulation input'!D$42=0,0,'Student input data'!K35/'Simulation input'!D$42)+IF('Simulation input'!D$43=0,0,'Student input data'!L35/'Simulation input'!D$43)+IF('Simulation input'!D$44=0,0,'Student input data'!M35/'Simulation input'!D$44)+IF('Simulation input'!D$45=0,0,'Student input data'!N35/'Simulation input'!D$45)+IF('Simulation input'!D$46=0,0,'Student input data'!O35/'Simulation input'!D$46)+IF('Simulation input'!D$47=0,0,'Student input data'!P35/'Simulation input'!D$47)+IF('Simulation input'!D$48=0,0,'Student input data'!Q35/'Simulation input'!D$47)</f>
        <v>0</v>
      </c>
      <c r="AI35" s="315">
        <f>('Student input data'!C35/450)*'Simulation input'!D$248</f>
        <v>0</v>
      </c>
      <c r="AJ35" s="315">
        <f>'Simulation input'!$D$212/'Simulation input'!$D$10*'Student input data'!C35</f>
        <v>0</v>
      </c>
      <c r="AK35" s="315">
        <f>IF('Student input data'!C35=0,0,IF('Student input data'!C35&lt;'Simulation input'!$D$10,0,('Student input data'!C35-'Simulation input'!$D$10)/'Simulation input'!$D$10)*'Simulation input'!D$219)</f>
        <v>0</v>
      </c>
      <c r="AL35" s="315"/>
      <c r="AM35" s="315">
        <f>IF('Student input data'!C35=0,0,'Simulation input'!D$255)</f>
        <v>0</v>
      </c>
      <c r="AN35" s="315">
        <f>IF('Student input data'!C35=0,0,IF('Student input data'!C35&lt;'Simulation input'!$D$10,0,('Student input data'!C35-'Simulation input'!$D$10)/'Simulation input'!$D$10)*'Simulation input'!D$262)</f>
        <v>0</v>
      </c>
      <c r="AO35" s="315">
        <f>('Student input data'!C35/450)*'Simulation input'!D$269</f>
        <v>0</v>
      </c>
      <c r="AP35" s="131"/>
      <c r="AQ35" s="132">
        <f>'Simulation input'!C$288*'Student input data'!C35</f>
        <v>0</v>
      </c>
      <c r="AR35" s="132">
        <f>'Simulation input'!C$289*'Student input data'!C35</f>
        <v>0</v>
      </c>
      <c r="AS35" s="132">
        <f>'Simulation input'!C$290*'Student input data'!C35</f>
        <v>0</v>
      </c>
      <c r="AT35" s="132">
        <f>'Simulation input'!C$291*'Student input data'!C35</f>
        <v>0</v>
      </c>
      <c r="AU35" s="132">
        <f>'Simulation input'!C$292*'Student input data'!C35</f>
        <v>0</v>
      </c>
      <c r="AV35" s="132">
        <f t="shared" si="1"/>
        <v>0</v>
      </c>
      <c r="AW35" s="132">
        <f>IF('Student input data'!C35=0,0,AV35/'Student input data'!C35)</f>
        <v>0</v>
      </c>
    </row>
    <row r="36" spans="1:49" x14ac:dyDescent="0.2">
      <c r="A36" s="72" t="str">
        <f>'Student input data'!A36</f>
        <v/>
      </c>
      <c r="B36" s="213" t="str">
        <f>IF('Student input data'!B36="","-",'Student input data'!B36)</f>
        <v>-</v>
      </c>
      <c r="C36" s="312">
        <f t="shared" si="4"/>
        <v>0</v>
      </c>
      <c r="D36" s="313">
        <f>'Student input data'!D36/'Simulation input'!D$17</f>
        <v>0</v>
      </c>
      <c r="E36" s="313">
        <f>IF('Simulation input'!D$52="y",'Student input data'!E36/'Simulation input'!D$18,('Student input data'!E36/2)/'Simulation input'!D$18)</f>
        <v>0</v>
      </c>
      <c r="F36" s="313">
        <f>'Student input data'!F36/'Simulation input'!D$19</f>
        <v>0</v>
      </c>
      <c r="G36" s="313">
        <f>'Student input data'!G36/'Simulation input'!D$20</f>
        <v>0</v>
      </c>
      <c r="H36" s="313">
        <f>'Student input data'!H36/'Simulation input'!D$21</f>
        <v>0</v>
      </c>
      <c r="I36" s="313">
        <f>'Student input data'!I36/'Simulation input'!D$22</f>
        <v>0</v>
      </c>
      <c r="J36" s="313">
        <f>'Student input data'!J36/'Simulation input'!D$23</f>
        <v>0</v>
      </c>
      <c r="K36" s="313">
        <f>'Student input data'!K36/'Simulation input'!D$24</f>
        <v>0</v>
      </c>
      <c r="L36" s="313">
        <f>'Student input data'!L36/'Simulation input'!$D$25</f>
        <v>0</v>
      </c>
      <c r="M36" s="313">
        <f>'Student input data'!M36/'Simulation input'!$D$26</f>
        <v>0</v>
      </c>
      <c r="N36" s="313">
        <f>'Student input data'!N36/'Simulation input'!$D$27</f>
        <v>0</v>
      </c>
      <c r="O36" s="313">
        <f>'Student input data'!O36/'Simulation input'!$D$28</f>
        <v>0</v>
      </c>
      <c r="P36" s="313">
        <f>'Student input data'!P36/'Simulation input'!$D$29</f>
        <v>0</v>
      </c>
      <c r="Q36" s="313">
        <f>'Student input data'!Q36/'Simulation input'!$D$30</f>
        <v>0</v>
      </c>
      <c r="R36" s="314">
        <f>(SUM(D36:J36)*'Simulation input'!$D$65)+(SUM(K36:M36)*'Simulation input'!$D$66)+(SUM(N36:Q36)*'Simulation input'!$D$67)</f>
        <v>0</v>
      </c>
      <c r="S36" s="314">
        <f t="shared" si="5"/>
        <v>0</v>
      </c>
      <c r="T36" s="313"/>
      <c r="U36" s="315">
        <f>IF('Student input data'!C36=0,0,       IF('Student input data'!C36&lt;'Simulation input'!$D$86,'Simulation input'!$D$79/'Simulation input'!$D$86*'Student input data'!C36,          IF('Student input data'!C36&lt;'Simulation input'!$D$72,'Simulation input'!$D$79,     'Student input data'!C36/'Simulation input'!$D$72)))</f>
        <v>0</v>
      </c>
      <c r="V36" s="317">
        <f>('Student input data'!C36/'Simulation input'!$D$107)+('Student input data'!V36/'Simulation input'!$D$93)</f>
        <v>0</v>
      </c>
      <c r="W36" s="315">
        <f>IF('Student input data'!C36=0,0,'Student input data'!R36/'Simulation input'!D$114)</f>
        <v>0</v>
      </c>
      <c r="X36" s="315">
        <f>IF('Simulation input'!$D$121="y",'Student input data'!V36*0.5/'Simulation input'!$D$128,0)</f>
        <v>0</v>
      </c>
      <c r="Y36" s="315">
        <f>IF('Simulation input'!$D$148="y",'Student input data'!V36*0.5/'Simulation input'!$D$155,0)</f>
        <v>0</v>
      </c>
      <c r="Z36" s="315">
        <f>IF('Student input data'!C36=0,0,'Student input data'!C36/'Simulation input'!D$190)</f>
        <v>0</v>
      </c>
      <c r="AA36" s="315">
        <f>IF('Student input data'!C36=0,0,'Simulation input'!D$205)</f>
        <v>0</v>
      </c>
      <c r="AB36" s="315">
        <f>IF('Student input data'!C36=0,0,'Student input data'!C36/'Simulation input'!D$226)</f>
        <v>0</v>
      </c>
      <c r="AC36" s="315">
        <f>IF('Student input data'!C36=0,0,('Student input data'!C36/'Simulation input'!D$241))</f>
        <v>0</v>
      </c>
      <c r="AD36" s="315">
        <f>IF('Student input data'!C36=0,0,'Student input data'!V36/'Simulation input'!D$233)</f>
        <v>0</v>
      </c>
      <c r="AE36" s="315">
        <f t="shared" si="0"/>
        <v>0</v>
      </c>
      <c r="AF36" s="343"/>
      <c r="AG36" s="315">
        <f>'Student input data'!C36/'Simulation input'!D$198</f>
        <v>0</v>
      </c>
      <c r="AH36" s="315">
        <f>IF('Simulation input'!D$35=0,0,'Student input data'!D36/'Simulation input'!D$35)+IF('Simulation input'!D$36=0,0,'Student input data'!E36/'Simulation input'!D$36)+IF('Simulation input'!D$37=0,0,'Student input data'!F36/'Simulation input'!D$37)+IF('Simulation input'!D$38=0,0,'Student input data'!G36/'Simulation input'!D$38)+IF('Simulation input'!D$39=0,0,'Student input data'!H36/'Simulation input'!D$39)+IF('Simulation input'!D$40=0,0,'Student input data'!I36/'Simulation input'!D$40)+IF('Simulation input'!D$41=0,0,'Student input data'!J36/'Simulation input'!D$41)+IF('Simulation input'!D$42=0,0,'Student input data'!K36/'Simulation input'!D$42)+IF('Simulation input'!D$43=0,0,'Student input data'!L36/'Simulation input'!D$43)+IF('Simulation input'!D$44=0,0,'Student input data'!M36/'Simulation input'!D$44)+IF('Simulation input'!D$45=0,0,'Student input data'!N36/'Simulation input'!D$45)+IF('Simulation input'!D$46=0,0,'Student input data'!O36/'Simulation input'!D$46)+IF('Simulation input'!D$47=0,0,'Student input data'!P36/'Simulation input'!D$47)+IF('Simulation input'!D$48=0,0,'Student input data'!Q36/'Simulation input'!D$47)</f>
        <v>0</v>
      </c>
      <c r="AI36" s="315">
        <f>('Student input data'!C36/450)*'Simulation input'!D$248</f>
        <v>0</v>
      </c>
      <c r="AJ36" s="315">
        <f>'Simulation input'!$D$212/'Simulation input'!$D$10*'Student input data'!C36</f>
        <v>0</v>
      </c>
      <c r="AK36" s="315">
        <f>IF('Student input data'!C36=0,0,IF('Student input data'!C36&lt;'Simulation input'!$D$10,0,('Student input data'!C36-'Simulation input'!$D$10)/'Simulation input'!$D$10)*'Simulation input'!D$219)</f>
        <v>0</v>
      </c>
      <c r="AL36" s="315"/>
      <c r="AM36" s="315">
        <f>IF('Student input data'!C36=0,0,'Simulation input'!D$255)</f>
        <v>0</v>
      </c>
      <c r="AN36" s="315">
        <f>IF('Student input data'!C36=0,0,IF('Student input data'!C36&lt;'Simulation input'!$D$10,0,('Student input data'!C36-'Simulation input'!$D$10)/'Simulation input'!$D$10)*'Simulation input'!D$262)</f>
        <v>0</v>
      </c>
      <c r="AO36" s="315">
        <f>('Student input data'!C36/450)*'Simulation input'!D$269</f>
        <v>0</v>
      </c>
      <c r="AP36" s="131"/>
      <c r="AQ36" s="132">
        <f>'Simulation input'!C$288*'Student input data'!C36</f>
        <v>0</v>
      </c>
      <c r="AR36" s="132">
        <f>'Simulation input'!C$289*'Student input data'!C36</f>
        <v>0</v>
      </c>
      <c r="AS36" s="132">
        <f>'Simulation input'!C$290*'Student input data'!C36</f>
        <v>0</v>
      </c>
      <c r="AT36" s="132">
        <f>'Simulation input'!C$291*'Student input data'!C36</f>
        <v>0</v>
      </c>
      <c r="AU36" s="132">
        <f>'Simulation input'!C$292*'Student input data'!C36</f>
        <v>0</v>
      </c>
      <c r="AV36" s="132">
        <f t="shared" si="1"/>
        <v>0</v>
      </c>
      <c r="AW36" s="132">
        <f>IF('Student input data'!C36=0,0,AV36/'Student input data'!C36)</f>
        <v>0</v>
      </c>
    </row>
    <row r="37" spans="1:49" x14ac:dyDescent="0.2">
      <c r="A37" s="72" t="str">
        <f>'Student input data'!A37</f>
        <v/>
      </c>
      <c r="B37" s="213" t="str">
        <f>IF('Student input data'!B37="","-",'Student input data'!B37)</f>
        <v>-</v>
      </c>
      <c r="C37" s="312">
        <f t="shared" si="4"/>
        <v>0</v>
      </c>
      <c r="D37" s="313">
        <f>'Student input data'!D37/'Simulation input'!D$17</f>
        <v>0</v>
      </c>
      <c r="E37" s="313">
        <f>IF('Simulation input'!D$52="y",'Student input data'!E37/'Simulation input'!D$18,('Student input data'!E37/2)/'Simulation input'!D$18)</f>
        <v>0</v>
      </c>
      <c r="F37" s="313">
        <f>'Student input data'!F37/'Simulation input'!D$19</f>
        <v>0</v>
      </c>
      <c r="G37" s="313">
        <f>'Student input data'!G37/'Simulation input'!D$20</f>
        <v>0</v>
      </c>
      <c r="H37" s="313">
        <f>'Student input data'!H37/'Simulation input'!D$21</f>
        <v>0</v>
      </c>
      <c r="I37" s="313">
        <f>'Student input data'!I37/'Simulation input'!D$22</f>
        <v>0</v>
      </c>
      <c r="J37" s="313">
        <f>'Student input data'!J37/'Simulation input'!D$23</f>
        <v>0</v>
      </c>
      <c r="K37" s="313">
        <f>'Student input data'!K37/'Simulation input'!D$24</f>
        <v>0</v>
      </c>
      <c r="L37" s="313">
        <f>'Student input data'!L37/'Simulation input'!$D$25</f>
        <v>0</v>
      </c>
      <c r="M37" s="313">
        <f>'Student input data'!M37/'Simulation input'!$D$26</f>
        <v>0</v>
      </c>
      <c r="N37" s="313">
        <f>'Student input data'!N37/'Simulation input'!$D$27</f>
        <v>0</v>
      </c>
      <c r="O37" s="313">
        <f>'Student input data'!O37/'Simulation input'!$D$28</f>
        <v>0</v>
      </c>
      <c r="P37" s="313">
        <f>'Student input data'!P37/'Simulation input'!$D$29</f>
        <v>0</v>
      </c>
      <c r="Q37" s="313">
        <f>'Student input data'!Q37/'Simulation input'!$D$30</f>
        <v>0</v>
      </c>
      <c r="R37" s="314">
        <f>(SUM(D37:J37)*'Simulation input'!$D$65)+(SUM(K37:M37)*'Simulation input'!$D$66)+(SUM(N37:Q37)*'Simulation input'!$D$67)</f>
        <v>0</v>
      </c>
      <c r="S37" s="314">
        <f t="shared" si="5"/>
        <v>0</v>
      </c>
      <c r="T37" s="313"/>
      <c r="U37" s="315">
        <f>IF('Student input data'!C37=0,0,       IF('Student input data'!C37&lt;'Simulation input'!$D$86,'Simulation input'!$D$79/'Simulation input'!$D$86*'Student input data'!C37,          IF('Student input data'!C37&lt;'Simulation input'!$D$72,'Simulation input'!$D$79,     'Student input data'!C37/'Simulation input'!$D$72)))</f>
        <v>0</v>
      </c>
      <c r="V37" s="317">
        <f>('Student input data'!C37/'Simulation input'!$D$107)+('Student input data'!V37/'Simulation input'!$D$93)</f>
        <v>0</v>
      </c>
      <c r="W37" s="315">
        <f>IF('Student input data'!C37=0,0,'Student input data'!R37/'Simulation input'!D$114)</f>
        <v>0</v>
      </c>
      <c r="X37" s="315">
        <f>IF('Simulation input'!$D$121="y",'Student input data'!V37*0.5/'Simulation input'!$D$128,0)</f>
        <v>0</v>
      </c>
      <c r="Y37" s="315">
        <f>IF('Simulation input'!$D$148="y",'Student input data'!V37*0.5/'Simulation input'!$D$155,0)</f>
        <v>0</v>
      </c>
      <c r="Z37" s="315">
        <f>IF('Student input data'!C37=0,0,'Student input data'!C37/'Simulation input'!D$190)</f>
        <v>0</v>
      </c>
      <c r="AA37" s="315">
        <f>IF('Student input data'!C37=0,0,'Simulation input'!D$205)</f>
        <v>0</v>
      </c>
      <c r="AB37" s="315">
        <f>IF('Student input data'!C37=0,0,'Student input data'!C37/'Simulation input'!D$226)</f>
        <v>0</v>
      </c>
      <c r="AC37" s="315">
        <f>IF('Student input data'!C37=0,0,('Student input data'!C37/'Simulation input'!D$241))</f>
        <v>0</v>
      </c>
      <c r="AD37" s="315">
        <f>IF('Student input data'!C37=0,0,'Student input data'!V37/'Simulation input'!D$233)</f>
        <v>0</v>
      </c>
      <c r="AE37" s="315">
        <f t="shared" si="0"/>
        <v>0</v>
      </c>
      <c r="AF37" s="343"/>
      <c r="AG37" s="315">
        <f>'Student input data'!C37/'Simulation input'!D$198</f>
        <v>0</v>
      </c>
      <c r="AH37" s="315">
        <f>IF('Simulation input'!D$35=0,0,'Student input data'!D37/'Simulation input'!D$35)+IF('Simulation input'!D$36=0,0,'Student input data'!E37/'Simulation input'!D$36)+IF('Simulation input'!D$37=0,0,'Student input data'!F37/'Simulation input'!D$37)+IF('Simulation input'!D$38=0,0,'Student input data'!G37/'Simulation input'!D$38)+IF('Simulation input'!D$39=0,0,'Student input data'!H37/'Simulation input'!D$39)+IF('Simulation input'!D$40=0,0,'Student input data'!I37/'Simulation input'!D$40)+IF('Simulation input'!D$41=0,0,'Student input data'!J37/'Simulation input'!D$41)+IF('Simulation input'!D$42=0,0,'Student input data'!K37/'Simulation input'!D$42)+IF('Simulation input'!D$43=0,0,'Student input data'!L37/'Simulation input'!D$43)+IF('Simulation input'!D$44=0,0,'Student input data'!M37/'Simulation input'!D$44)+IF('Simulation input'!D$45=0,0,'Student input data'!N37/'Simulation input'!D$45)+IF('Simulation input'!D$46=0,0,'Student input data'!O37/'Simulation input'!D$46)+IF('Simulation input'!D$47=0,0,'Student input data'!P37/'Simulation input'!D$47)+IF('Simulation input'!D$48=0,0,'Student input data'!Q37/'Simulation input'!D$47)</f>
        <v>0</v>
      </c>
      <c r="AI37" s="315">
        <f>('Student input data'!C37/450)*'Simulation input'!D$248</f>
        <v>0</v>
      </c>
      <c r="AJ37" s="315">
        <f>'Simulation input'!$D$212/'Simulation input'!$D$10*'Student input data'!C37</f>
        <v>0</v>
      </c>
      <c r="AK37" s="315">
        <f>IF('Student input data'!C37=0,0,IF('Student input data'!C37&lt;'Simulation input'!$D$10,0,('Student input data'!C37-'Simulation input'!$D$10)/'Simulation input'!$D$10)*'Simulation input'!D$219)</f>
        <v>0</v>
      </c>
      <c r="AL37" s="315"/>
      <c r="AM37" s="315">
        <f>IF('Student input data'!C37=0,0,'Simulation input'!D$255)</f>
        <v>0</v>
      </c>
      <c r="AN37" s="315">
        <f>IF('Student input data'!C37=0,0,IF('Student input data'!C37&lt;'Simulation input'!$D$10,0,('Student input data'!C37-'Simulation input'!$D$10)/'Simulation input'!$D$10)*'Simulation input'!D$262)</f>
        <v>0</v>
      </c>
      <c r="AO37" s="315">
        <f>('Student input data'!C37/450)*'Simulation input'!D$269</f>
        <v>0</v>
      </c>
      <c r="AP37" s="131"/>
      <c r="AQ37" s="132">
        <f>'Simulation input'!C$288*'Student input data'!C37</f>
        <v>0</v>
      </c>
      <c r="AR37" s="132">
        <f>'Simulation input'!C$289*'Student input data'!C37</f>
        <v>0</v>
      </c>
      <c r="AS37" s="132">
        <f>'Simulation input'!C$290*'Student input data'!C37</f>
        <v>0</v>
      </c>
      <c r="AT37" s="132">
        <f>'Simulation input'!C$291*'Student input data'!C37</f>
        <v>0</v>
      </c>
      <c r="AU37" s="132">
        <f>'Simulation input'!C$292*'Student input data'!C37</f>
        <v>0</v>
      </c>
      <c r="AV37" s="132">
        <f t="shared" si="1"/>
        <v>0</v>
      </c>
      <c r="AW37" s="132">
        <f>IF('Student input data'!C37=0,0,AV37/'Student input data'!C37)</f>
        <v>0</v>
      </c>
    </row>
    <row r="38" spans="1:49" x14ac:dyDescent="0.2">
      <c r="A38" s="72" t="str">
        <f>'Student input data'!A38</f>
        <v/>
      </c>
      <c r="B38" s="213" t="str">
        <f>IF('Student input data'!B38="","-",'Student input data'!B38)</f>
        <v>-</v>
      </c>
      <c r="C38" s="312">
        <f t="shared" si="4"/>
        <v>0</v>
      </c>
      <c r="D38" s="313">
        <f>'Student input data'!D38/'Simulation input'!D$17</f>
        <v>0</v>
      </c>
      <c r="E38" s="313">
        <f>IF('Simulation input'!D$52="y",'Student input data'!E38/'Simulation input'!D$18,('Student input data'!E38/2)/'Simulation input'!D$18)</f>
        <v>0</v>
      </c>
      <c r="F38" s="313">
        <f>'Student input data'!F38/'Simulation input'!D$19</f>
        <v>0</v>
      </c>
      <c r="G38" s="313">
        <f>'Student input data'!G38/'Simulation input'!D$20</f>
        <v>0</v>
      </c>
      <c r="H38" s="313">
        <f>'Student input data'!H38/'Simulation input'!D$21</f>
        <v>0</v>
      </c>
      <c r="I38" s="313">
        <f>'Student input data'!I38/'Simulation input'!D$22</f>
        <v>0</v>
      </c>
      <c r="J38" s="313">
        <f>'Student input data'!J38/'Simulation input'!D$23</f>
        <v>0</v>
      </c>
      <c r="K38" s="313">
        <f>'Student input data'!K38/'Simulation input'!D$24</f>
        <v>0</v>
      </c>
      <c r="L38" s="313">
        <f>'Student input data'!L38/'Simulation input'!$D$25</f>
        <v>0</v>
      </c>
      <c r="M38" s="313">
        <f>'Student input data'!M38/'Simulation input'!$D$26</f>
        <v>0</v>
      </c>
      <c r="N38" s="313">
        <f>'Student input data'!N38/'Simulation input'!$D$27</f>
        <v>0</v>
      </c>
      <c r="O38" s="313">
        <f>'Student input data'!O38/'Simulation input'!$D$28</f>
        <v>0</v>
      </c>
      <c r="P38" s="313">
        <f>'Student input data'!P38/'Simulation input'!$D$29</f>
        <v>0</v>
      </c>
      <c r="Q38" s="313">
        <f>'Student input data'!Q38/'Simulation input'!$D$30</f>
        <v>0</v>
      </c>
      <c r="R38" s="314">
        <f>(SUM(D38:J38)*'Simulation input'!$D$65)+(SUM(K38:M38)*'Simulation input'!$D$66)+(SUM(N38:Q38)*'Simulation input'!$D$67)</f>
        <v>0</v>
      </c>
      <c r="S38" s="314">
        <f t="shared" si="5"/>
        <v>0</v>
      </c>
      <c r="T38" s="313"/>
      <c r="U38" s="315">
        <f>IF('Student input data'!C38=0,0,       IF('Student input data'!C38&lt;'Simulation input'!$D$86,'Simulation input'!$D$79/'Simulation input'!$D$86*'Student input data'!C38,          IF('Student input data'!C38&lt;'Simulation input'!$D$72,'Simulation input'!$D$79,     'Student input data'!C38/'Simulation input'!$D$72)))</f>
        <v>0</v>
      </c>
      <c r="V38" s="317">
        <f>('Student input data'!C38/'Simulation input'!$D$107)+('Student input data'!V38/'Simulation input'!$D$93)</f>
        <v>0</v>
      </c>
      <c r="W38" s="315">
        <f>IF('Student input data'!C38=0,0,'Student input data'!R38/'Simulation input'!D$114)</f>
        <v>0</v>
      </c>
      <c r="X38" s="315">
        <f>IF('Simulation input'!$D$121="y",'Student input data'!V38*0.5/'Simulation input'!$D$128,0)</f>
        <v>0</v>
      </c>
      <c r="Y38" s="315">
        <f>IF('Simulation input'!$D$148="y",'Student input data'!V38*0.5/'Simulation input'!$D$155,0)</f>
        <v>0</v>
      </c>
      <c r="Z38" s="315">
        <f>IF('Student input data'!C38=0,0,'Student input data'!C38/'Simulation input'!D$190)</f>
        <v>0</v>
      </c>
      <c r="AA38" s="315">
        <f>IF('Student input data'!C38=0,0,'Simulation input'!D$205)</f>
        <v>0</v>
      </c>
      <c r="AB38" s="315">
        <f>IF('Student input data'!C38=0,0,'Student input data'!C38/'Simulation input'!D$226)</f>
        <v>0</v>
      </c>
      <c r="AC38" s="315">
        <f>IF('Student input data'!C38=0,0,('Student input data'!C38/'Simulation input'!D$241))</f>
        <v>0</v>
      </c>
      <c r="AD38" s="315">
        <f>IF('Student input data'!C38=0,0,'Student input data'!V38/'Simulation input'!D$233)</f>
        <v>0</v>
      </c>
      <c r="AE38" s="315">
        <f t="shared" si="0"/>
        <v>0</v>
      </c>
      <c r="AF38" s="343"/>
      <c r="AG38" s="315">
        <f>'Student input data'!C38/'Simulation input'!D$198</f>
        <v>0</v>
      </c>
      <c r="AH38" s="315">
        <f>IF('Simulation input'!D$35=0,0,'Student input data'!D38/'Simulation input'!D$35)+IF('Simulation input'!D$36=0,0,'Student input data'!E38/'Simulation input'!D$36)+IF('Simulation input'!D$37=0,0,'Student input data'!F38/'Simulation input'!D$37)+IF('Simulation input'!D$38=0,0,'Student input data'!G38/'Simulation input'!D$38)+IF('Simulation input'!D$39=0,0,'Student input data'!H38/'Simulation input'!D$39)+IF('Simulation input'!D$40=0,0,'Student input data'!I38/'Simulation input'!D$40)+IF('Simulation input'!D$41=0,0,'Student input data'!J38/'Simulation input'!D$41)+IF('Simulation input'!D$42=0,0,'Student input data'!K38/'Simulation input'!D$42)+IF('Simulation input'!D$43=0,0,'Student input data'!L38/'Simulation input'!D$43)+IF('Simulation input'!D$44=0,0,'Student input data'!M38/'Simulation input'!D$44)+IF('Simulation input'!D$45=0,0,'Student input data'!N38/'Simulation input'!D$45)+IF('Simulation input'!D$46=0,0,'Student input data'!O38/'Simulation input'!D$46)+IF('Simulation input'!D$47=0,0,'Student input data'!P38/'Simulation input'!D$47)+IF('Simulation input'!D$48=0,0,'Student input data'!Q38/'Simulation input'!D$47)</f>
        <v>0</v>
      </c>
      <c r="AI38" s="315">
        <f>('Student input data'!C38/450)*'Simulation input'!D$248</f>
        <v>0</v>
      </c>
      <c r="AJ38" s="315">
        <f>'Simulation input'!$D$212/'Simulation input'!$D$10*'Student input data'!C38</f>
        <v>0</v>
      </c>
      <c r="AK38" s="315">
        <f>IF('Student input data'!C38=0,0,IF('Student input data'!C38&lt;'Simulation input'!$D$10,0,('Student input data'!C38-'Simulation input'!$D$10)/'Simulation input'!$D$10)*'Simulation input'!D$219)</f>
        <v>0</v>
      </c>
      <c r="AL38" s="315"/>
      <c r="AM38" s="315">
        <f>IF('Student input data'!C38=0,0,'Simulation input'!D$255)</f>
        <v>0</v>
      </c>
      <c r="AN38" s="315">
        <f>IF('Student input data'!C38=0,0,IF('Student input data'!C38&lt;'Simulation input'!$D$10,0,('Student input data'!C38-'Simulation input'!$D$10)/'Simulation input'!$D$10)*'Simulation input'!D$262)</f>
        <v>0</v>
      </c>
      <c r="AO38" s="315">
        <f>('Student input data'!C38/450)*'Simulation input'!D$269</f>
        <v>0</v>
      </c>
      <c r="AP38" s="131"/>
      <c r="AQ38" s="132">
        <f>'Simulation input'!C$288*'Student input data'!C38</f>
        <v>0</v>
      </c>
      <c r="AR38" s="132">
        <f>'Simulation input'!C$289*'Student input data'!C38</f>
        <v>0</v>
      </c>
      <c r="AS38" s="132">
        <f>'Simulation input'!C$290*'Student input data'!C38</f>
        <v>0</v>
      </c>
      <c r="AT38" s="132">
        <f>'Simulation input'!C$291*'Student input data'!C38</f>
        <v>0</v>
      </c>
      <c r="AU38" s="132">
        <f>'Simulation input'!C$292*'Student input data'!C38</f>
        <v>0</v>
      </c>
      <c r="AV38" s="132">
        <f t="shared" si="1"/>
        <v>0</v>
      </c>
      <c r="AW38" s="132">
        <f>IF('Student input data'!C38=0,0,AV38/'Student input data'!C38)</f>
        <v>0</v>
      </c>
    </row>
    <row r="39" spans="1:49" x14ac:dyDescent="0.2">
      <c r="A39" s="72" t="str">
        <f>'Student input data'!A39</f>
        <v/>
      </c>
      <c r="B39" s="213" t="str">
        <f>IF('Student input data'!B39="","-",'Student input data'!B39)</f>
        <v>-</v>
      </c>
      <c r="C39" s="312">
        <f t="shared" si="4"/>
        <v>0</v>
      </c>
      <c r="D39" s="313">
        <f>'Student input data'!D39/'Simulation input'!D$17</f>
        <v>0</v>
      </c>
      <c r="E39" s="313">
        <f>IF('Simulation input'!D$52="y",'Student input data'!E39/'Simulation input'!D$18,('Student input data'!E39/2)/'Simulation input'!D$18)</f>
        <v>0</v>
      </c>
      <c r="F39" s="313">
        <f>'Student input data'!F39/'Simulation input'!D$19</f>
        <v>0</v>
      </c>
      <c r="G39" s="313">
        <f>'Student input data'!G39/'Simulation input'!D$20</f>
        <v>0</v>
      </c>
      <c r="H39" s="313">
        <f>'Student input data'!H39/'Simulation input'!D$21</f>
        <v>0</v>
      </c>
      <c r="I39" s="313">
        <f>'Student input data'!I39/'Simulation input'!D$22</f>
        <v>0</v>
      </c>
      <c r="J39" s="313">
        <f>'Student input data'!J39/'Simulation input'!D$23</f>
        <v>0</v>
      </c>
      <c r="K39" s="313">
        <f>'Student input data'!K39/'Simulation input'!D$24</f>
        <v>0</v>
      </c>
      <c r="L39" s="313">
        <f>'Student input data'!L39/'Simulation input'!$D$25</f>
        <v>0</v>
      </c>
      <c r="M39" s="313">
        <f>'Student input data'!M39/'Simulation input'!$D$26</f>
        <v>0</v>
      </c>
      <c r="N39" s="313">
        <f>'Student input data'!N39/'Simulation input'!$D$27</f>
        <v>0</v>
      </c>
      <c r="O39" s="313">
        <f>'Student input data'!O39/'Simulation input'!$D$28</f>
        <v>0</v>
      </c>
      <c r="P39" s="313">
        <f>'Student input data'!P39/'Simulation input'!$D$29</f>
        <v>0</v>
      </c>
      <c r="Q39" s="313">
        <f>'Student input data'!Q39/'Simulation input'!$D$30</f>
        <v>0</v>
      </c>
      <c r="R39" s="314">
        <f>(SUM(D39:J39)*'Simulation input'!$D$65)+(SUM(K39:M39)*'Simulation input'!$D$66)+(SUM(N39:Q39)*'Simulation input'!$D$67)</f>
        <v>0</v>
      </c>
      <c r="S39" s="314">
        <f t="shared" si="5"/>
        <v>0</v>
      </c>
      <c r="T39" s="313"/>
      <c r="U39" s="315">
        <f>IF('Student input data'!C39=0,0,       IF('Student input data'!C39&lt;'Simulation input'!$D$86,'Simulation input'!$D$79/'Simulation input'!$D$86*'Student input data'!C39,          IF('Student input data'!C39&lt;'Simulation input'!$D$72,'Simulation input'!$D$79,     'Student input data'!C39/'Simulation input'!$D$72)))</f>
        <v>0</v>
      </c>
      <c r="V39" s="317">
        <f>('Student input data'!C39/'Simulation input'!$D$107)+('Student input data'!V39/'Simulation input'!$D$93)</f>
        <v>0</v>
      </c>
      <c r="W39" s="315">
        <f>IF('Student input data'!C39=0,0,'Student input data'!R39/'Simulation input'!D$114)</f>
        <v>0</v>
      </c>
      <c r="X39" s="315">
        <f>IF('Simulation input'!$D$121="y",'Student input data'!V39*0.5/'Simulation input'!$D$128,0)</f>
        <v>0</v>
      </c>
      <c r="Y39" s="315">
        <f>IF('Simulation input'!$D$148="y",'Student input data'!V39*0.5/'Simulation input'!$D$155,0)</f>
        <v>0</v>
      </c>
      <c r="Z39" s="315">
        <f>IF('Student input data'!C39=0,0,'Student input data'!C39/'Simulation input'!D$190)</f>
        <v>0</v>
      </c>
      <c r="AA39" s="315">
        <f>IF('Student input data'!C39=0,0,'Simulation input'!D$205)</f>
        <v>0</v>
      </c>
      <c r="AB39" s="315">
        <f>IF('Student input data'!C39=0,0,'Student input data'!C39/'Simulation input'!D$226)</f>
        <v>0</v>
      </c>
      <c r="AC39" s="315">
        <f>IF('Student input data'!C39=0,0,('Student input data'!C39/'Simulation input'!D$241))</f>
        <v>0</v>
      </c>
      <c r="AD39" s="315">
        <f>IF('Student input data'!C39=0,0,'Student input data'!V39/'Simulation input'!D$233)</f>
        <v>0</v>
      </c>
      <c r="AE39" s="315">
        <f t="shared" si="0"/>
        <v>0</v>
      </c>
      <c r="AF39" s="343"/>
      <c r="AG39" s="315">
        <f>'Student input data'!C39/'Simulation input'!D$198</f>
        <v>0</v>
      </c>
      <c r="AH39" s="315">
        <f>IF('Simulation input'!D$35=0,0,'Student input data'!D39/'Simulation input'!D$35)+IF('Simulation input'!D$36=0,0,'Student input data'!E39/'Simulation input'!D$36)+IF('Simulation input'!D$37=0,0,'Student input data'!F39/'Simulation input'!D$37)+IF('Simulation input'!D$38=0,0,'Student input data'!G39/'Simulation input'!D$38)+IF('Simulation input'!D$39=0,0,'Student input data'!H39/'Simulation input'!D$39)+IF('Simulation input'!D$40=0,0,'Student input data'!I39/'Simulation input'!D$40)+IF('Simulation input'!D$41=0,0,'Student input data'!J39/'Simulation input'!D$41)+IF('Simulation input'!D$42=0,0,'Student input data'!K39/'Simulation input'!D$42)+IF('Simulation input'!D$43=0,0,'Student input data'!L39/'Simulation input'!D$43)+IF('Simulation input'!D$44=0,0,'Student input data'!M39/'Simulation input'!D$44)+IF('Simulation input'!D$45=0,0,'Student input data'!N39/'Simulation input'!D$45)+IF('Simulation input'!D$46=0,0,'Student input data'!O39/'Simulation input'!D$46)+IF('Simulation input'!D$47=0,0,'Student input data'!P39/'Simulation input'!D$47)+IF('Simulation input'!D$48=0,0,'Student input data'!Q39/'Simulation input'!D$47)</f>
        <v>0</v>
      </c>
      <c r="AI39" s="315">
        <f>('Student input data'!C39/450)*'Simulation input'!D$248</f>
        <v>0</v>
      </c>
      <c r="AJ39" s="315">
        <f>'Simulation input'!$D$212/'Simulation input'!$D$10*'Student input data'!C39</f>
        <v>0</v>
      </c>
      <c r="AK39" s="315">
        <f>IF('Student input data'!C39=0,0,IF('Student input data'!C39&lt;'Simulation input'!$D$10,0,('Student input data'!C39-'Simulation input'!$D$10)/'Simulation input'!$D$10)*'Simulation input'!D$219)</f>
        <v>0</v>
      </c>
      <c r="AL39" s="315"/>
      <c r="AM39" s="315">
        <f>IF('Student input data'!C39=0,0,'Simulation input'!D$255)</f>
        <v>0</v>
      </c>
      <c r="AN39" s="315">
        <f>IF('Student input data'!C39=0,0,IF('Student input data'!C39&lt;'Simulation input'!$D$10,0,('Student input data'!C39-'Simulation input'!$D$10)/'Simulation input'!$D$10)*'Simulation input'!D$262)</f>
        <v>0</v>
      </c>
      <c r="AO39" s="315">
        <f>('Student input data'!C39/450)*'Simulation input'!D$269</f>
        <v>0</v>
      </c>
      <c r="AP39" s="131"/>
      <c r="AQ39" s="132">
        <f>'Simulation input'!C$288*'Student input data'!C39</f>
        <v>0</v>
      </c>
      <c r="AR39" s="132">
        <f>'Simulation input'!C$289*'Student input data'!C39</f>
        <v>0</v>
      </c>
      <c r="AS39" s="132">
        <f>'Simulation input'!C$290*'Student input data'!C39</f>
        <v>0</v>
      </c>
      <c r="AT39" s="132">
        <f>'Simulation input'!C$291*'Student input data'!C39</f>
        <v>0</v>
      </c>
      <c r="AU39" s="132">
        <f>'Simulation input'!C$292*'Student input data'!C39</f>
        <v>0</v>
      </c>
      <c r="AV39" s="132">
        <f t="shared" si="1"/>
        <v>0</v>
      </c>
      <c r="AW39" s="132">
        <f>IF('Student input data'!C39=0,0,AV39/'Student input data'!C39)</f>
        <v>0</v>
      </c>
    </row>
    <row r="40" spans="1:49" x14ac:dyDescent="0.2">
      <c r="A40" s="72" t="str">
        <f>'Student input data'!A40</f>
        <v/>
      </c>
      <c r="B40" s="213" t="str">
        <f>IF('Student input data'!B40="","-",'Student input data'!B40)</f>
        <v>-</v>
      </c>
      <c r="C40" s="312">
        <f t="shared" si="4"/>
        <v>0</v>
      </c>
      <c r="D40" s="313">
        <f>'Student input data'!D40/'Simulation input'!D$17</f>
        <v>0</v>
      </c>
      <c r="E40" s="313">
        <f>IF('Simulation input'!D$52="y",'Student input data'!E40/'Simulation input'!D$18,('Student input data'!E40/2)/'Simulation input'!D$18)</f>
        <v>0</v>
      </c>
      <c r="F40" s="313">
        <f>'Student input data'!F40/'Simulation input'!D$19</f>
        <v>0</v>
      </c>
      <c r="G40" s="313">
        <f>'Student input data'!G40/'Simulation input'!D$20</f>
        <v>0</v>
      </c>
      <c r="H40" s="313">
        <f>'Student input data'!H40/'Simulation input'!D$21</f>
        <v>0</v>
      </c>
      <c r="I40" s="313">
        <f>'Student input data'!I40/'Simulation input'!D$22</f>
        <v>0</v>
      </c>
      <c r="J40" s="313">
        <f>'Student input data'!J40/'Simulation input'!D$23</f>
        <v>0</v>
      </c>
      <c r="K40" s="313">
        <f>'Student input data'!K40/'Simulation input'!D$24</f>
        <v>0</v>
      </c>
      <c r="L40" s="313">
        <f>'Student input data'!L40/'Simulation input'!$D$25</f>
        <v>0</v>
      </c>
      <c r="M40" s="313">
        <f>'Student input data'!M40/'Simulation input'!$D$26</f>
        <v>0</v>
      </c>
      <c r="N40" s="313">
        <f>'Student input data'!N40/'Simulation input'!$D$27</f>
        <v>0</v>
      </c>
      <c r="O40" s="313">
        <f>'Student input data'!O40/'Simulation input'!$D$28</f>
        <v>0</v>
      </c>
      <c r="P40" s="313">
        <f>'Student input data'!P40/'Simulation input'!$D$29</f>
        <v>0</v>
      </c>
      <c r="Q40" s="313">
        <f>'Student input data'!Q40/'Simulation input'!$D$30</f>
        <v>0</v>
      </c>
      <c r="R40" s="314">
        <f>(SUM(D40:J40)*'Simulation input'!$D$65)+(SUM(K40:M40)*'Simulation input'!$D$66)+(SUM(N40:Q40)*'Simulation input'!$D$67)</f>
        <v>0</v>
      </c>
      <c r="S40" s="314">
        <f t="shared" si="5"/>
        <v>0</v>
      </c>
      <c r="T40" s="313"/>
      <c r="U40" s="315">
        <f>IF('Student input data'!C40=0,0,       IF('Student input data'!C40&lt;'Simulation input'!$D$86,'Simulation input'!$D$79/'Simulation input'!$D$86*'Student input data'!C40,          IF('Student input data'!C40&lt;'Simulation input'!$D$72,'Simulation input'!$D$79,     'Student input data'!C40/'Simulation input'!$D$72)))</f>
        <v>0</v>
      </c>
      <c r="V40" s="317">
        <f>('Student input data'!C40/'Simulation input'!$D$107)+('Student input data'!V40/'Simulation input'!$D$93)</f>
        <v>0</v>
      </c>
      <c r="W40" s="315">
        <f>IF('Student input data'!C40=0,0,'Student input data'!R40/'Simulation input'!D$114)</f>
        <v>0</v>
      </c>
      <c r="X40" s="315">
        <f>IF('Simulation input'!$D$121="y",'Student input data'!V40*0.5/'Simulation input'!$D$128,0)</f>
        <v>0</v>
      </c>
      <c r="Y40" s="315">
        <f>IF('Simulation input'!$D$148="y",'Student input data'!V40*0.5/'Simulation input'!$D$155,0)</f>
        <v>0</v>
      </c>
      <c r="Z40" s="315">
        <f>IF('Student input data'!C40=0,0,'Student input data'!C40/'Simulation input'!D$190)</f>
        <v>0</v>
      </c>
      <c r="AA40" s="315">
        <f>IF('Student input data'!C40=0,0,'Simulation input'!D$205)</f>
        <v>0</v>
      </c>
      <c r="AB40" s="315">
        <f>IF('Student input data'!C40=0,0,'Student input data'!C40/'Simulation input'!D$226)</f>
        <v>0</v>
      </c>
      <c r="AC40" s="315">
        <f>IF('Student input data'!C40=0,0,('Student input data'!C40/'Simulation input'!D$241))</f>
        <v>0</v>
      </c>
      <c r="AD40" s="315">
        <f>IF('Student input data'!C40=0,0,'Student input data'!V40/'Simulation input'!D$233)</f>
        <v>0</v>
      </c>
      <c r="AE40" s="315">
        <f t="shared" si="0"/>
        <v>0</v>
      </c>
      <c r="AF40" s="343"/>
      <c r="AG40" s="315">
        <f>'Student input data'!C40/'Simulation input'!D$198</f>
        <v>0</v>
      </c>
      <c r="AH40" s="315">
        <f>IF('Simulation input'!D$35=0,0,'Student input data'!D40/'Simulation input'!D$35)+IF('Simulation input'!D$36=0,0,'Student input data'!E40/'Simulation input'!D$36)+IF('Simulation input'!D$37=0,0,'Student input data'!F40/'Simulation input'!D$37)+IF('Simulation input'!D$38=0,0,'Student input data'!G40/'Simulation input'!D$38)+IF('Simulation input'!D$39=0,0,'Student input data'!H40/'Simulation input'!D$39)+IF('Simulation input'!D$40=0,0,'Student input data'!I40/'Simulation input'!D$40)+IF('Simulation input'!D$41=0,0,'Student input data'!J40/'Simulation input'!D$41)+IF('Simulation input'!D$42=0,0,'Student input data'!K40/'Simulation input'!D$42)+IF('Simulation input'!D$43=0,0,'Student input data'!L40/'Simulation input'!D$43)+IF('Simulation input'!D$44=0,0,'Student input data'!M40/'Simulation input'!D$44)+IF('Simulation input'!D$45=0,0,'Student input data'!N40/'Simulation input'!D$45)+IF('Simulation input'!D$46=0,0,'Student input data'!O40/'Simulation input'!D$46)+IF('Simulation input'!D$47=0,0,'Student input data'!P40/'Simulation input'!D$47)+IF('Simulation input'!D$48=0,0,'Student input data'!Q40/'Simulation input'!D$47)</f>
        <v>0</v>
      </c>
      <c r="AI40" s="315">
        <f>('Student input data'!C40/450)*'Simulation input'!D$248</f>
        <v>0</v>
      </c>
      <c r="AJ40" s="315">
        <f>'Simulation input'!$D$212/'Simulation input'!$D$10*'Student input data'!C40</f>
        <v>0</v>
      </c>
      <c r="AK40" s="315">
        <f>IF('Student input data'!C40=0,0,IF('Student input data'!C40&lt;'Simulation input'!$D$10,0,('Student input data'!C40-'Simulation input'!$D$10)/'Simulation input'!$D$10)*'Simulation input'!D$219)</f>
        <v>0</v>
      </c>
      <c r="AL40" s="315"/>
      <c r="AM40" s="315">
        <f>IF('Student input data'!C40=0,0,'Simulation input'!D$255)</f>
        <v>0</v>
      </c>
      <c r="AN40" s="315">
        <f>IF('Student input data'!C40=0,0,IF('Student input data'!C40&lt;'Simulation input'!$D$10,0,('Student input data'!C40-'Simulation input'!$D$10)/'Simulation input'!$D$10)*'Simulation input'!D$262)</f>
        <v>0</v>
      </c>
      <c r="AO40" s="315">
        <f>('Student input data'!C40/450)*'Simulation input'!D$269</f>
        <v>0</v>
      </c>
      <c r="AP40" s="131"/>
      <c r="AQ40" s="132">
        <f>'Simulation input'!C$288*'Student input data'!C40</f>
        <v>0</v>
      </c>
      <c r="AR40" s="132">
        <f>'Simulation input'!C$289*'Student input data'!C40</f>
        <v>0</v>
      </c>
      <c r="AS40" s="132">
        <f>'Simulation input'!C$290*'Student input data'!C40</f>
        <v>0</v>
      </c>
      <c r="AT40" s="132">
        <f>'Simulation input'!C$291*'Student input data'!C40</f>
        <v>0</v>
      </c>
      <c r="AU40" s="132">
        <f>'Simulation input'!C$292*'Student input data'!C40</f>
        <v>0</v>
      </c>
      <c r="AV40" s="132">
        <f t="shared" si="1"/>
        <v>0</v>
      </c>
      <c r="AW40" s="132">
        <f>IF('Student input data'!C40=0,0,AV40/'Student input data'!C40)</f>
        <v>0</v>
      </c>
    </row>
    <row r="41" spans="1:49" x14ac:dyDescent="0.2">
      <c r="A41" s="72" t="str">
        <f>'Student input data'!A41</f>
        <v/>
      </c>
      <c r="B41" s="213" t="str">
        <f>IF('Student input data'!B41="","-",'Student input data'!B41)</f>
        <v>-</v>
      </c>
      <c r="C41" s="312">
        <f t="shared" si="4"/>
        <v>0</v>
      </c>
      <c r="D41" s="313">
        <f>'Student input data'!D41/'Simulation input'!D$17</f>
        <v>0</v>
      </c>
      <c r="E41" s="313">
        <f>IF('Simulation input'!D$52="y",'Student input data'!E41/'Simulation input'!D$18,('Student input data'!E41/2)/'Simulation input'!D$18)</f>
        <v>0</v>
      </c>
      <c r="F41" s="313">
        <f>'Student input data'!F41/'Simulation input'!D$19</f>
        <v>0</v>
      </c>
      <c r="G41" s="313">
        <f>'Student input data'!G41/'Simulation input'!D$20</f>
        <v>0</v>
      </c>
      <c r="H41" s="313">
        <f>'Student input data'!H41/'Simulation input'!D$21</f>
        <v>0</v>
      </c>
      <c r="I41" s="313">
        <f>'Student input data'!I41/'Simulation input'!D$22</f>
        <v>0</v>
      </c>
      <c r="J41" s="313">
        <f>'Student input data'!J41/'Simulation input'!D$23</f>
        <v>0</v>
      </c>
      <c r="K41" s="313">
        <f>'Student input data'!K41/'Simulation input'!D$24</f>
        <v>0</v>
      </c>
      <c r="L41" s="313">
        <f>'Student input data'!L41/'Simulation input'!$D$25</f>
        <v>0</v>
      </c>
      <c r="M41" s="313">
        <f>'Student input data'!M41/'Simulation input'!$D$26</f>
        <v>0</v>
      </c>
      <c r="N41" s="313">
        <f>'Student input data'!N41/'Simulation input'!$D$27</f>
        <v>0</v>
      </c>
      <c r="O41" s="313">
        <f>'Student input data'!O41/'Simulation input'!$D$28</f>
        <v>0</v>
      </c>
      <c r="P41" s="313">
        <f>'Student input data'!P41/'Simulation input'!$D$29</f>
        <v>0</v>
      </c>
      <c r="Q41" s="313">
        <f>'Student input data'!Q41/'Simulation input'!$D$30</f>
        <v>0</v>
      </c>
      <c r="R41" s="314">
        <f>(SUM(D41:J41)*'Simulation input'!$D$65)+(SUM(K41:M41)*'Simulation input'!$D$66)+(SUM(N41:Q41)*'Simulation input'!$D$67)</f>
        <v>0</v>
      </c>
      <c r="S41" s="314">
        <f t="shared" si="5"/>
        <v>0</v>
      </c>
      <c r="T41" s="313"/>
      <c r="U41" s="315">
        <f>IF('Student input data'!C41=0,0,       IF('Student input data'!C41&lt;'Simulation input'!$D$86,'Simulation input'!$D$79/'Simulation input'!$D$86*'Student input data'!C41,          IF('Student input data'!C41&lt;'Simulation input'!$D$72,'Simulation input'!$D$79,     'Student input data'!C41/'Simulation input'!$D$72)))</f>
        <v>0</v>
      </c>
      <c r="V41" s="317">
        <f>('Student input data'!C41/'Simulation input'!$D$107)+('Student input data'!V41/'Simulation input'!$D$93)</f>
        <v>0</v>
      </c>
      <c r="W41" s="315">
        <f>IF('Student input data'!C41=0,0,'Student input data'!R41/'Simulation input'!D$114)</f>
        <v>0</v>
      </c>
      <c r="X41" s="315">
        <f>IF('Simulation input'!$D$121="y",'Student input data'!V41*0.5/'Simulation input'!$D$128,0)</f>
        <v>0</v>
      </c>
      <c r="Y41" s="315">
        <f>IF('Simulation input'!$D$148="y",'Student input data'!V41*0.5/'Simulation input'!$D$155,0)</f>
        <v>0</v>
      </c>
      <c r="Z41" s="315">
        <f>IF('Student input data'!C41=0,0,'Student input data'!C41/'Simulation input'!D$190)</f>
        <v>0</v>
      </c>
      <c r="AA41" s="315">
        <f>IF('Student input data'!C41=0,0,'Simulation input'!D$205)</f>
        <v>0</v>
      </c>
      <c r="AB41" s="315">
        <f>IF('Student input data'!C41=0,0,'Student input data'!C41/'Simulation input'!D$226)</f>
        <v>0</v>
      </c>
      <c r="AC41" s="315">
        <f>IF('Student input data'!C41=0,0,('Student input data'!C41/'Simulation input'!D$241))</f>
        <v>0</v>
      </c>
      <c r="AD41" s="315">
        <f>IF('Student input data'!C41=0,0,'Student input data'!V41/'Simulation input'!D$233)</f>
        <v>0</v>
      </c>
      <c r="AE41" s="315">
        <f t="shared" si="0"/>
        <v>0</v>
      </c>
      <c r="AF41" s="343"/>
      <c r="AG41" s="315">
        <f>'Student input data'!C41/'Simulation input'!D$198</f>
        <v>0</v>
      </c>
      <c r="AH41" s="315">
        <f>IF('Simulation input'!D$35=0,0,'Student input data'!D41/'Simulation input'!D$35)+IF('Simulation input'!D$36=0,0,'Student input data'!E41/'Simulation input'!D$36)+IF('Simulation input'!D$37=0,0,'Student input data'!F41/'Simulation input'!D$37)+IF('Simulation input'!D$38=0,0,'Student input data'!G41/'Simulation input'!D$38)+IF('Simulation input'!D$39=0,0,'Student input data'!H41/'Simulation input'!D$39)+IF('Simulation input'!D$40=0,0,'Student input data'!I41/'Simulation input'!D$40)+IF('Simulation input'!D$41=0,0,'Student input data'!J41/'Simulation input'!D$41)+IF('Simulation input'!D$42=0,0,'Student input data'!K41/'Simulation input'!D$42)+IF('Simulation input'!D$43=0,0,'Student input data'!L41/'Simulation input'!D$43)+IF('Simulation input'!D$44=0,0,'Student input data'!M41/'Simulation input'!D$44)+IF('Simulation input'!D$45=0,0,'Student input data'!N41/'Simulation input'!D$45)+IF('Simulation input'!D$46=0,0,'Student input data'!O41/'Simulation input'!D$46)+IF('Simulation input'!D$47=0,0,'Student input data'!P41/'Simulation input'!D$47)+IF('Simulation input'!D$48=0,0,'Student input data'!Q41/'Simulation input'!D$47)</f>
        <v>0</v>
      </c>
      <c r="AI41" s="315">
        <f>('Student input data'!C41/450)*'Simulation input'!D$248</f>
        <v>0</v>
      </c>
      <c r="AJ41" s="315">
        <f>'Simulation input'!$D$212/'Simulation input'!$D$10*'Student input data'!C41</f>
        <v>0</v>
      </c>
      <c r="AK41" s="315">
        <f>IF('Student input data'!C41=0,0,IF('Student input data'!C41&lt;'Simulation input'!$D$10,0,('Student input data'!C41-'Simulation input'!$D$10)/'Simulation input'!$D$10)*'Simulation input'!D$219)</f>
        <v>0</v>
      </c>
      <c r="AL41" s="315"/>
      <c r="AM41" s="315">
        <f>IF('Student input data'!C41=0,0,'Simulation input'!D$255)</f>
        <v>0</v>
      </c>
      <c r="AN41" s="315">
        <f>IF('Student input data'!C41=0,0,IF('Student input data'!C41&lt;'Simulation input'!$D$10,0,('Student input data'!C41-'Simulation input'!$D$10)/'Simulation input'!$D$10)*'Simulation input'!D$262)</f>
        <v>0</v>
      </c>
      <c r="AO41" s="315">
        <f>('Student input data'!C41/450)*'Simulation input'!D$269</f>
        <v>0</v>
      </c>
      <c r="AP41" s="131"/>
      <c r="AQ41" s="132">
        <f>'Simulation input'!C$288*'Student input data'!C41</f>
        <v>0</v>
      </c>
      <c r="AR41" s="132">
        <f>'Simulation input'!C$289*'Student input data'!C41</f>
        <v>0</v>
      </c>
      <c r="AS41" s="132">
        <f>'Simulation input'!C$290*'Student input data'!C41</f>
        <v>0</v>
      </c>
      <c r="AT41" s="132">
        <f>'Simulation input'!C$291*'Student input data'!C41</f>
        <v>0</v>
      </c>
      <c r="AU41" s="132">
        <f>'Simulation input'!C$292*'Student input data'!C41</f>
        <v>0</v>
      </c>
      <c r="AV41" s="132">
        <f t="shared" si="1"/>
        <v>0</v>
      </c>
      <c r="AW41" s="132">
        <f>IF('Student input data'!C41=0,0,AV41/'Student input data'!C41)</f>
        <v>0</v>
      </c>
    </row>
    <row r="42" spans="1:49" x14ac:dyDescent="0.2">
      <c r="A42" s="72" t="str">
        <f>'Student input data'!A42</f>
        <v/>
      </c>
      <c r="B42" s="213" t="str">
        <f>IF('Student input data'!B42="","-",'Student input data'!B42)</f>
        <v>-</v>
      </c>
      <c r="C42" s="312">
        <f t="shared" si="4"/>
        <v>0</v>
      </c>
      <c r="D42" s="313">
        <f>'Student input data'!D42/'Simulation input'!D$17</f>
        <v>0</v>
      </c>
      <c r="E42" s="313">
        <f>IF('Simulation input'!D$52="y",'Student input data'!E42/'Simulation input'!D$18,('Student input data'!E42/2)/'Simulation input'!D$18)</f>
        <v>0</v>
      </c>
      <c r="F42" s="313">
        <f>'Student input data'!F42/'Simulation input'!D$19</f>
        <v>0</v>
      </c>
      <c r="G42" s="313">
        <f>'Student input data'!G42/'Simulation input'!D$20</f>
        <v>0</v>
      </c>
      <c r="H42" s="313">
        <f>'Student input data'!H42/'Simulation input'!D$21</f>
        <v>0</v>
      </c>
      <c r="I42" s="313">
        <f>'Student input data'!I42/'Simulation input'!D$22</f>
        <v>0</v>
      </c>
      <c r="J42" s="313">
        <f>'Student input data'!J42/'Simulation input'!D$23</f>
        <v>0</v>
      </c>
      <c r="K42" s="313">
        <f>'Student input data'!K42/'Simulation input'!D$24</f>
        <v>0</v>
      </c>
      <c r="L42" s="313">
        <f>'Student input data'!L42/'Simulation input'!$D$25</f>
        <v>0</v>
      </c>
      <c r="M42" s="313">
        <f>'Student input data'!M42/'Simulation input'!$D$26</f>
        <v>0</v>
      </c>
      <c r="N42" s="313">
        <f>'Student input data'!N42/'Simulation input'!$D$27</f>
        <v>0</v>
      </c>
      <c r="O42" s="313">
        <f>'Student input data'!O42/'Simulation input'!$D$28</f>
        <v>0</v>
      </c>
      <c r="P42" s="313">
        <f>'Student input data'!P42/'Simulation input'!$D$29</f>
        <v>0</v>
      </c>
      <c r="Q42" s="313">
        <f>'Student input data'!Q42/'Simulation input'!$D$30</f>
        <v>0</v>
      </c>
      <c r="R42" s="314">
        <f>(SUM(D42:J42)*'Simulation input'!$D$65)+(SUM(K42:M42)*'Simulation input'!$D$66)+(SUM(N42:Q42)*'Simulation input'!$D$67)</f>
        <v>0</v>
      </c>
      <c r="S42" s="314">
        <f t="shared" si="5"/>
        <v>0</v>
      </c>
      <c r="T42" s="313"/>
      <c r="U42" s="315">
        <f>IF('Student input data'!C42=0,0,       IF('Student input data'!C42&lt;'Simulation input'!$D$86,'Simulation input'!$D$79/'Simulation input'!$D$86*'Student input data'!C42,          IF('Student input data'!C42&lt;'Simulation input'!$D$72,'Simulation input'!$D$79,     'Student input data'!C42/'Simulation input'!$D$72)))</f>
        <v>0</v>
      </c>
      <c r="V42" s="317">
        <f>('Student input data'!C42/'Simulation input'!$D$107)+('Student input data'!V42/'Simulation input'!$D$93)</f>
        <v>0</v>
      </c>
      <c r="W42" s="315">
        <f>IF('Student input data'!C42=0,0,'Student input data'!R42/'Simulation input'!D$114)</f>
        <v>0</v>
      </c>
      <c r="X42" s="315">
        <f>IF('Simulation input'!$D$121="y",'Student input data'!V42*0.5/'Simulation input'!$D$128,0)</f>
        <v>0</v>
      </c>
      <c r="Y42" s="315">
        <f>IF('Simulation input'!$D$148="y",'Student input data'!V42*0.5/'Simulation input'!$D$155,0)</f>
        <v>0</v>
      </c>
      <c r="Z42" s="315">
        <f>IF('Student input data'!C42=0,0,'Student input data'!C42/'Simulation input'!D$190)</f>
        <v>0</v>
      </c>
      <c r="AA42" s="315">
        <f>IF('Student input data'!C42=0,0,'Simulation input'!D$205)</f>
        <v>0</v>
      </c>
      <c r="AB42" s="315">
        <f>IF('Student input data'!C42=0,0,'Student input data'!C42/'Simulation input'!D$226)</f>
        <v>0</v>
      </c>
      <c r="AC42" s="315">
        <f>IF('Student input data'!C42=0,0,('Student input data'!C42/'Simulation input'!D$241))</f>
        <v>0</v>
      </c>
      <c r="AD42" s="315">
        <f>IF('Student input data'!C42=0,0,'Student input data'!V42/'Simulation input'!D$233)</f>
        <v>0</v>
      </c>
      <c r="AE42" s="315">
        <f t="shared" si="0"/>
        <v>0</v>
      </c>
      <c r="AF42" s="343"/>
      <c r="AG42" s="315">
        <f>'Student input data'!C42/'Simulation input'!D$198</f>
        <v>0</v>
      </c>
      <c r="AH42" s="315">
        <f>IF('Simulation input'!D$35=0,0,'Student input data'!D42/'Simulation input'!D$35)+IF('Simulation input'!D$36=0,0,'Student input data'!E42/'Simulation input'!D$36)+IF('Simulation input'!D$37=0,0,'Student input data'!F42/'Simulation input'!D$37)+IF('Simulation input'!D$38=0,0,'Student input data'!G42/'Simulation input'!D$38)+IF('Simulation input'!D$39=0,0,'Student input data'!H42/'Simulation input'!D$39)+IF('Simulation input'!D$40=0,0,'Student input data'!I42/'Simulation input'!D$40)+IF('Simulation input'!D$41=0,0,'Student input data'!J42/'Simulation input'!D$41)+IF('Simulation input'!D$42=0,0,'Student input data'!K42/'Simulation input'!D$42)+IF('Simulation input'!D$43=0,0,'Student input data'!L42/'Simulation input'!D$43)+IF('Simulation input'!D$44=0,0,'Student input data'!M42/'Simulation input'!D$44)+IF('Simulation input'!D$45=0,0,'Student input data'!N42/'Simulation input'!D$45)+IF('Simulation input'!D$46=0,0,'Student input data'!O42/'Simulation input'!D$46)+IF('Simulation input'!D$47=0,0,'Student input data'!P42/'Simulation input'!D$47)+IF('Simulation input'!D$48=0,0,'Student input data'!Q42/'Simulation input'!D$47)</f>
        <v>0</v>
      </c>
      <c r="AI42" s="315">
        <f>('Student input data'!C42/450)*'Simulation input'!D$248</f>
        <v>0</v>
      </c>
      <c r="AJ42" s="315">
        <f>'Simulation input'!$D$212/'Simulation input'!$D$10*'Student input data'!C42</f>
        <v>0</v>
      </c>
      <c r="AK42" s="315">
        <f>IF('Student input data'!C42=0,0,IF('Student input data'!C42&lt;'Simulation input'!$D$10,0,('Student input data'!C42-'Simulation input'!$D$10)/'Simulation input'!$D$10)*'Simulation input'!D$219)</f>
        <v>0</v>
      </c>
      <c r="AL42" s="315"/>
      <c r="AM42" s="315">
        <f>IF('Student input data'!C42=0,0,'Simulation input'!D$255)</f>
        <v>0</v>
      </c>
      <c r="AN42" s="315">
        <f>IF('Student input data'!C42=0,0,IF('Student input data'!C42&lt;'Simulation input'!$D$10,0,('Student input data'!C42-'Simulation input'!$D$10)/'Simulation input'!$D$10)*'Simulation input'!D$262)</f>
        <v>0</v>
      </c>
      <c r="AO42" s="315">
        <f>('Student input data'!C42/450)*'Simulation input'!D$269</f>
        <v>0</v>
      </c>
      <c r="AP42" s="131"/>
      <c r="AQ42" s="132">
        <f>'Simulation input'!C$288*'Student input data'!C42</f>
        <v>0</v>
      </c>
      <c r="AR42" s="132">
        <f>'Simulation input'!C$289*'Student input data'!C42</f>
        <v>0</v>
      </c>
      <c r="AS42" s="132">
        <f>'Simulation input'!C$290*'Student input data'!C42</f>
        <v>0</v>
      </c>
      <c r="AT42" s="132">
        <f>'Simulation input'!C$291*'Student input data'!C42</f>
        <v>0</v>
      </c>
      <c r="AU42" s="132">
        <f>'Simulation input'!C$292*'Student input data'!C42</f>
        <v>0</v>
      </c>
      <c r="AV42" s="132">
        <f t="shared" si="1"/>
        <v>0</v>
      </c>
      <c r="AW42" s="132">
        <f>IF('Student input data'!C42=0,0,AV42/'Student input data'!C42)</f>
        <v>0</v>
      </c>
    </row>
    <row r="43" spans="1:49" x14ac:dyDescent="0.2">
      <c r="A43" s="72" t="str">
        <f>'Student input data'!A43</f>
        <v/>
      </c>
      <c r="B43" s="213" t="str">
        <f>IF('Student input data'!B43="","-",'Student input data'!B43)</f>
        <v>-</v>
      </c>
      <c r="C43" s="312">
        <f t="shared" si="4"/>
        <v>0</v>
      </c>
      <c r="D43" s="313">
        <f>'Student input data'!D43/'Simulation input'!D$17</f>
        <v>0</v>
      </c>
      <c r="E43" s="313">
        <f>IF('Simulation input'!D$52="y",'Student input data'!E43/'Simulation input'!D$18,('Student input data'!E43/2)/'Simulation input'!D$18)</f>
        <v>0</v>
      </c>
      <c r="F43" s="313">
        <f>'Student input data'!F43/'Simulation input'!D$19</f>
        <v>0</v>
      </c>
      <c r="G43" s="313">
        <f>'Student input data'!G43/'Simulation input'!D$20</f>
        <v>0</v>
      </c>
      <c r="H43" s="313">
        <f>'Student input data'!H43/'Simulation input'!D$21</f>
        <v>0</v>
      </c>
      <c r="I43" s="313">
        <f>'Student input data'!I43/'Simulation input'!D$22</f>
        <v>0</v>
      </c>
      <c r="J43" s="313">
        <f>'Student input data'!J43/'Simulation input'!D$23</f>
        <v>0</v>
      </c>
      <c r="K43" s="313">
        <f>'Student input data'!K43/'Simulation input'!D$24</f>
        <v>0</v>
      </c>
      <c r="L43" s="313">
        <f>'Student input data'!L43/'Simulation input'!$D$25</f>
        <v>0</v>
      </c>
      <c r="M43" s="313">
        <f>'Student input data'!M43/'Simulation input'!$D$26</f>
        <v>0</v>
      </c>
      <c r="N43" s="313">
        <f>'Student input data'!N43/'Simulation input'!$D$27</f>
        <v>0</v>
      </c>
      <c r="O43" s="313">
        <f>'Student input data'!O43/'Simulation input'!$D$28</f>
        <v>0</v>
      </c>
      <c r="P43" s="313">
        <f>'Student input data'!P43/'Simulation input'!$D$29</f>
        <v>0</v>
      </c>
      <c r="Q43" s="313">
        <f>'Student input data'!Q43/'Simulation input'!$D$30</f>
        <v>0</v>
      </c>
      <c r="R43" s="314">
        <f>(SUM(D43:J43)*'Simulation input'!$D$65)+(SUM(K43:M43)*'Simulation input'!$D$66)+(SUM(N43:Q43)*'Simulation input'!$D$67)</f>
        <v>0</v>
      </c>
      <c r="S43" s="314">
        <f t="shared" si="5"/>
        <v>0</v>
      </c>
      <c r="T43" s="313"/>
      <c r="U43" s="315">
        <f>IF('Student input data'!C43=0,0,       IF('Student input data'!C43&lt;'Simulation input'!$D$86,'Simulation input'!$D$79/'Simulation input'!$D$86*'Student input data'!C43,          IF('Student input data'!C43&lt;'Simulation input'!$D$72,'Simulation input'!$D$79,     'Student input data'!C43/'Simulation input'!$D$72)))</f>
        <v>0</v>
      </c>
      <c r="V43" s="317">
        <f>('Student input data'!C43/'Simulation input'!$D$107)+('Student input data'!V43/'Simulation input'!$D$93)</f>
        <v>0</v>
      </c>
      <c r="W43" s="315">
        <f>IF('Student input data'!C43=0,0,'Student input data'!R43/'Simulation input'!D$114)</f>
        <v>0</v>
      </c>
      <c r="X43" s="315">
        <f>IF('Simulation input'!$D$121="y",'Student input data'!V43*0.5/'Simulation input'!$D$128,0)</f>
        <v>0</v>
      </c>
      <c r="Y43" s="315">
        <f>IF('Simulation input'!$D$148="y",'Student input data'!V43*0.5/'Simulation input'!$D$155,0)</f>
        <v>0</v>
      </c>
      <c r="Z43" s="315">
        <f>IF('Student input data'!C43=0,0,'Student input data'!C43/'Simulation input'!D$190)</f>
        <v>0</v>
      </c>
      <c r="AA43" s="315">
        <f>IF('Student input data'!C43=0,0,'Simulation input'!D$205)</f>
        <v>0</v>
      </c>
      <c r="AB43" s="315">
        <f>IF('Student input data'!C43=0,0,'Student input data'!C43/'Simulation input'!D$226)</f>
        <v>0</v>
      </c>
      <c r="AC43" s="315">
        <f>IF('Student input data'!C43=0,0,('Student input data'!C43/'Simulation input'!D$241))</f>
        <v>0</v>
      </c>
      <c r="AD43" s="315">
        <f>IF('Student input data'!C43=0,0,'Student input data'!V43/'Simulation input'!D$233)</f>
        <v>0</v>
      </c>
      <c r="AE43" s="315">
        <f t="shared" si="0"/>
        <v>0</v>
      </c>
      <c r="AF43" s="343"/>
      <c r="AG43" s="315">
        <f>'Student input data'!C43/'Simulation input'!D$198</f>
        <v>0</v>
      </c>
      <c r="AH43" s="315">
        <f>IF('Simulation input'!D$35=0,0,'Student input data'!D43/'Simulation input'!D$35)+IF('Simulation input'!D$36=0,0,'Student input data'!E43/'Simulation input'!D$36)+IF('Simulation input'!D$37=0,0,'Student input data'!F43/'Simulation input'!D$37)+IF('Simulation input'!D$38=0,0,'Student input data'!G43/'Simulation input'!D$38)+IF('Simulation input'!D$39=0,0,'Student input data'!H43/'Simulation input'!D$39)+IF('Simulation input'!D$40=0,0,'Student input data'!I43/'Simulation input'!D$40)+IF('Simulation input'!D$41=0,0,'Student input data'!J43/'Simulation input'!D$41)+IF('Simulation input'!D$42=0,0,'Student input data'!K43/'Simulation input'!D$42)+IF('Simulation input'!D$43=0,0,'Student input data'!L43/'Simulation input'!D$43)+IF('Simulation input'!D$44=0,0,'Student input data'!M43/'Simulation input'!D$44)+IF('Simulation input'!D$45=0,0,'Student input data'!N43/'Simulation input'!D$45)+IF('Simulation input'!D$46=0,0,'Student input data'!O43/'Simulation input'!D$46)+IF('Simulation input'!D$47=0,0,'Student input data'!P43/'Simulation input'!D$47)+IF('Simulation input'!D$48=0,0,'Student input data'!Q43/'Simulation input'!D$47)</f>
        <v>0</v>
      </c>
      <c r="AI43" s="315">
        <f>('Student input data'!C43/450)*'Simulation input'!D$248</f>
        <v>0</v>
      </c>
      <c r="AJ43" s="315">
        <f>'Simulation input'!$D$212/'Simulation input'!$D$10*'Student input data'!C43</f>
        <v>0</v>
      </c>
      <c r="AK43" s="315">
        <f>IF('Student input data'!C43=0,0,IF('Student input data'!C43&lt;'Simulation input'!$D$10,0,('Student input data'!C43-'Simulation input'!$D$10)/'Simulation input'!$D$10)*'Simulation input'!D$219)</f>
        <v>0</v>
      </c>
      <c r="AL43" s="315"/>
      <c r="AM43" s="315">
        <f>IF('Student input data'!C43=0,0,'Simulation input'!D$255)</f>
        <v>0</v>
      </c>
      <c r="AN43" s="315">
        <f>IF('Student input data'!C43=0,0,IF('Student input data'!C43&lt;'Simulation input'!$D$10,0,('Student input data'!C43-'Simulation input'!$D$10)/'Simulation input'!$D$10)*'Simulation input'!D$262)</f>
        <v>0</v>
      </c>
      <c r="AO43" s="315">
        <f>('Student input data'!C43/450)*'Simulation input'!D$269</f>
        <v>0</v>
      </c>
      <c r="AP43" s="131"/>
      <c r="AQ43" s="132">
        <f>'Simulation input'!C$288*'Student input data'!C43</f>
        <v>0</v>
      </c>
      <c r="AR43" s="132">
        <f>'Simulation input'!C$289*'Student input data'!C43</f>
        <v>0</v>
      </c>
      <c r="AS43" s="132">
        <f>'Simulation input'!C$290*'Student input data'!C43</f>
        <v>0</v>
      </c>
      <c r="AT43" s="132">
        <f>'Simulation input'!C$291*'Student input data'!C43</f>
        <v>0</v>
      </c>
      <c r="AU43" s="132">
        <f>'Simulation input'!C$292*'Student input data'!C43</f>
        <v>0</v>
      </c>
      <c r="AV43" s="132">
        <f t="shared" ref="AV43:AV52" si="6">SUM(AQ43:AU43)</f>
        <v>0</v>
      </c>
      <c r="AW43" s="132">
        <f>IF('Student input data'!C43=0,0,AV43/'Student input data'!C43)</f>
        <v>0</v>
      </c>
    </row>
    <row r="44" spans="1:49" x14ac:dyDescent="0.2">
      <c r="A44" s="72" t="str">
        <f>'Student input data'!A44</f>
        <v/>
      </c>
      <c r="B44" s="213" t="str">
        <f>IF('Student input data'!B44="","-",'Student input data'!B44)</f>
        <v>-</v>
      </c>
      <c r="C44" s="312">
        <f t="shared" si="4"/>
        <v>0</v>
      </c>
      <c r="D44" s="313">
        <f>'Student input data'!D44/'Simulation input'!D$17</f>
        <v>0</v>
      </c>
      <c r="E44" s="313">
        <f>IF('Simulation input'!D$52="y",'Student input data'!E44/'Simulation input'!D$18,('Student input data'!E44/2)/'Simulation input'!D$18)</f>
        <v>0</v>
      </c>
      <c r="F44" s="313">
        <f>'Student input data'!F44/'Simulation input'!D$19</f>
        <v>0</v>
      </c>
      <c r="G44" s="313">
        <f>'Student input data'!G44/'Simulation input'!D$20</f>
        <v>0</v>
      </c>
      <c r="H44" s="313">
        <f>'Student input data'!H44/'Simulation input'!D$21</f>
        <v>0</v>
      </c>
      <c r="I44" s="313">
        <f>'Student input data'!I44/'Simulation input'!D$22</f>
        <v>0</v>
      </c>
      <c r="J44" s="313">
        <f>'Student input data'!J44/'Simulation input'!D$23</f>
        <v>0</v>
      </c>
      <c r="K44" s="313">
        <f>'Student input data'!K44/'Simulation input'!D$24</f>
        <v>0</v>
      </c>
      <c r="L44" s="313">
        <f>'Student input data'!L44/'Simulation input'!$D$25</f>
        <v>0</v>
      </c>
      <c r="M44" s="313">
        <f>'Student input data'!M44/'Simulation input'!$D$26</f>
        <v>0</v>
      </c>
      <c r="N44" s="313">
        <f>'Student input data'!N44/'Simulation input'!$D$27</f>
        <v>0</v>
      </c>
      <c r="O44" s="313">
        <f>'Student input data'!O44/'Simulation input'!$D$28</f>
        <v>0</v>
      </c>
      <c r="P44" s="313">
        <f>'Student input data'!P44/'Simulation input'!$D$29</f>
        <v>0</v>
      </c>
      <c r="Q44" s="313">
        <f>'Student input data'!Q44/'Simulation input'!$D$30</f>
        <v>0</v>
      </c>
      <c r="R44" s="314">
        <f>(SUM(D44:J44)*'Simulation input'!$D$65)+(SUM(K44:M44)*'Simulation input'!$D$66)+(SUM(N44:Q44)*'Simulation input'!$D$67)</f>
        <v>0</v>
      </c>
      <c r="S44" s="314">
        <f t="shared" si="5"/>
        <v>0</v>
      </c>
      <c r="T44" s="313"/>
      <c r="U44" s="315">
        <f>IF('Student input data'!C44=0,0,       IF('Student input data'!C44&lt;'Simulation input'!$D$86,'Simulation input'!$D$79/'Simulation input'!$D$86*'Student input data'!C44,          IF('Student input data'!C44&lt;'Simulation input'!$D$72,'Simulation input'!$D$79,     'Student input data'!C44/'Simulation input'!$D$72)))</f>
        <v>0</v>
      </c>
      <c r="V44" s="317">
        <f>('Student input data'!C44/'Simulation input'!$D$107)+('Student input data'!V44/'Simulation input'!$D$93)</f>
        <v>0</v>
      </c>
      <c r="W44" s="315">
        <f>IF('Student input data'!C44=0,0,'Student input data'!R44/'Simulation input'!D$114)</f>
        <v>0</v>
      </c>
      <c r="X44" s="315">
        <f>IF('Simulation input'!$D$121="y",'Student input data'!V44*0.5/'Simulation input'!$D$128,0)</f>
        <v>0</v>
      </c>
      <c r="Y44" s="315">
        <f>IF('Simulation input'!$D$148="y",'Student input data'!V44*0.5/'Simulation input'!$D$155,0)</f>
        <v>0</v>
      </c>
      <c r="Z44" s="315">
        <f>IF('Student input data'!C44=0,0,'Student input data'!C44/'Simulation input'!D$190)</f>
        <v>0</v>
      </c>
      <c r="AA44" s="315">
        <f>IF('Student input data'!C44=0,0,'Simulation input'!D$205)</f>
        <v>0</v>
      </c>
      <c r="AB44" s="315">
        <f>IF('Student input data'!C44=0,0,'Student input data'!C44/'Simulation input'!D$226)</f>
        <v>0</v>
      </c>
      <c r="AC44" s="315">
        <f>IF('Student input data'!C44=0,0,('Student input data'!C44/'Simulation input'!D$241))</f>
        <v>0</v>
      </c>
      <c r="AD44" s="315">
        <f>IF('Student input data'!C44=0,0,'Student input data'!V44/'Simulation input'!D$233)</f>
        <v>0</v>
      </c>
      <c r="AE44" s="315">
        <f t="shared" si="0"/>
        <v>0</v>
      </c>
      <c r="AF44" s="343"/>
      <c r="AG44" s="315">
        <f>'Student input data'!C44/'Simulation input'!D$198</f>
        <v>0</v>
      </c>
      <c r="AH44" s="315">
        <f>IF('Simulation input'!D$35=0,0,'Student input data'!D44/'Simulation input'!D$35)+IF('Simulation input'!D$36=0,0,'Student input data'!E44/'Simulation input'!D$36)+IF('Simulation input'!D$37=0,0,'Student input data'!F44/'Simulation input'!D$37)+IF('Simulation input'!D$38=0,0,'Student input data'!G44/'Simulation input'!D$38)+IF('Simulation input'!D$39=0,0,'Student input data'!H44/'Simulation input'!D$39)+IF('Simulation input'!D$40=0,0,'Student input data'!I44/'Simulation input'!D$40)+IF('Simulation input'!D$41=0,0,'Student input data'!J44/'Simulation input'!D$41)+IF('Simulation input'!D$42=0,0,'Student input data'!K44/'Simulation input'!D$42)+IF('Simulation input'!D$43=0,0,'Student input data'!L44/'Simulation input'!D$43)+IF('Simulation input'!D$44=0,0,'Student input data'!M44/'Simulation input'!D$44)+IF('Simulation input'!D$45=0,0,'Student input data'!N44/'Simulation input'!D$45)+IF('Simulation input'!D$46=0,0,'Student input data'!O44/'Simulation input'!D$46)+IF('Simulation input'!D$47=0,0,'Student input data'!P44/'Simulation input'!D$47)+IF('Simulation input'!D$48=0,0,'Student input data'!Q44/'Simulation input'!D$47)</f>
        <v>0</v>
      </c>
      <c r="AI44" s="315">
        <f>('Student input data'!C44/450)*'Simulation input'!D$248</f>
        <v>0</v>
      </c>
      <c r="AJ44" s="315">
        <f>'Simulation input'!$D$212/'Simulation input'!$D$10*'Student input data'!C44</f>
        <v>0</v>
      </c>
      <c r="AK44" s="315">
        <f>IF('Student input data'!C44=0,0,IF('Student input data'!C44&lt;'Simulation input'!$D$10,0,('Student input data'!C44-'Simulation input'!$D$10)/'Simulation input'!$D$10)*'Simulation input'!D$219)</f>
        <v>0</v>
      </c>
      <c r="AL44" s="315"/>
      <c r="AM44" s="315">
        <f>IF('Student input data'!C44=0,0,'Simulation input'!D$255)</f>
        <v>0</v>
      </c>
      <c r="AN44" s="315">
        <f>IF('Student input data'!C44=0,0,IF('Student input data'!C44&lt;'Simulation input'!$D$10,0,('Student input data'!C44-'Simulation input'!$D$10)/'Simulation input'!$D$10)*'Simulation input'!D$262)</f>
        <v>0</v>
      </c>
      <c r="AO44" s="315">
        <f>('Student input data'!C44/450)*'Simulation input'!D$269</f>
        <v>0</v>
      </c>
      <c r="AP44" s="131"/>
      <c r="AQ44" s="132">
        <f>'Simulation input'!C$288*'Student input data'!C44</f>
        <v>0</v>
      </c>
      <c r="AR44" s="132">
        <f>'Simulation input'!C$289*'Student input data'!C44</f>
        <v>0</v>
      </c>
      <c r="AS44" s="132">
        <f>'Simulation input'!C$290*'Student input data'!C44</f>
        <v>0</v>
      </c>
      <c r="AT44" s="132">
        <f>'Simulation input'!C$291*'Student input data'!C44</f>
        <v>0</v>
      </c>
      <c r="AU44" s="132">
        <f>'Simulation input'!C$292*'Student input data'!C44</f>
        <v>0</v>
      </c>
      <c r="AV44" s="132">
        <f t="shared" si="6"/>
        <v>0</v>
      </c>
      <c r="AW44" s="132">
        <f>IF('Student input data'!C44=0,0,AV44/'Student input data'!C44)</f>
        <v>0</v>
      </c>
    </row>
    <row r="45" spans="1:49" x14ac:dyDescent="0.2">
      <c r="A45" s="72" t="str">
        <f>'Student input data'!A45</f>
        <v/>
      </c>
      <c r="B45" s="213" t="str">
        <f>IF('Student input data'!B45="","-",'Student input data'!B45)</f>
        <v>-</v>
      </c>
      <c r="C45" s="312">
        <f t="shared" si="4"/>
        <v>0</v>
      </c>
      <c r="D45" s="313">
        <f>'Student input data'!D45/'Simulation input'!D$17</f>
        <v>0</v>
      </c>
      <c r="E45" s="313">
        <f>IF('Simulation input'!D$52="y",'Student input data'!E45/'Simulation input'!D$18,('Student input data'!E45/2)/'Simulation input'!D$18)</f>
        <v>0</v>
      </c>
      <c r="F45" s="313">
        <f>'Student input data'!F45/'Simulation input'!D$19</f>
        <v>0</v>
      </c>
      <c r="G45" s="313">
        <f>'Student input data'!G45/'Simulation input'!D$20</f>
        <v>0</v>
      </c>
      <c r="H45" s="313">
        <f>'Student input data'!H45/'Simulation input'!D$21</f>
        <v>0</v>
      </c>
      <c r="I45" s="313">
        <f>'Student input data'!I45/'Simulation input'!D$22</f>
        <v>0</v>
      </c>
      <c r="J45" s="313">
        <f>'Student input data'!J45/'Simulation input'!D$23</f>
        <v>0</v>
      </c>
      <c r="K45" s="313">
        <f>'Student input data'!K45/'Simulation input'!D$24</f>
        <v>0</v>
      </c>
      <c r="L45" s="313">
        <f>'Student input data'!L45/'Simulation input'!$D$25</f>
        <v>0</v>
      </c>
      <c r="M45" s="313">
        <f>'Student input data'!M45/'Simulation input'!$D$26</f>
        <v>0</v>
      </c>
      <c r="N45" s="313">
        <f>'Student input data'!N45/'Simulation input'!$D$27</f>
        <v>0</v>
      </c>
      <c r="O45" s="313">
        <f>'Student input data'!O45/'Simulation input'!$D$28</f>
        <v>0</v>
      </c>
      <c r="P45" s="313">
        <f>'Student input data'!P45/'Simulation input'!$D$29</f>
        <v>0</v>
      </c>
      <c r="Q45" s="313">
        <f>'Student input data'!Q45/'Simulation input'!$D$30</f>
        <v>0</v>
      </c>
      <c r="R45" s="314">
        <f>(SUM(D45:J45)*'Simulation input'!$D$65)+(SUM(K45:M45)*'Simulation input'!$D$66)+(SUM(N45:Q45)*'Simulation input'!$D$67)</f>
        <v>0</v>
      </c>
      <c r="S45" s="314">
        <f t="shared" si="5"/>
        <v>0</v>
      </c>
      <c r="T45" s="313"/>
      <c r="U45" s="315">
        <f>IF('Student input data'!C45=0,0,       IF('Student input data'!C45&lt;'Simulation input'!$D$86,'Simulation input'!$D$79/'Simulation input'!$D$86*'Student input data'!C45,          IF('Student input data'!C45&lt;'Simulation input'!$D$72,'Simulation input'!$D$79,     'Student input data'!C45/'Simulation input'!$D$72)))</f>
        <v>0</v>
      </c>
      <c r="V45" s="317">
        <f>('Student input data'!C45/'Simulation input'!$D$107)+('Student input data'!V45/'Simulation input'!$D$93)</f>
        <v>0</v>
      </c>
      <c r="W45" s="315">
        <f>IF('Student input data'!C45=0,0,'Student input data'!R45/'Simulation input'!D$114)</f>
        <v>0</v>
      </c>
      <c r="X45" s="315">
        <f>IF('Simulation input'!$D$121="y",'Student input data'!V45*0.5/'Simulation input'!$D$128,0)</f>
        <v>0</v>
      </c>
      <c r="Y45" s="315">
        <f>IF('Simulation input'!$D$148="y",'Student input data'!V45*0.5/'Simulation input'!$D$155,0)</f>
        <v>0</v>
      </c>
      <c r="Z45" s="315">
        <f>IF('Student input data'!C45=0,0,'Student input data'!C45/'Simulation input'!D$190)</f>
        <v>0</v>
      </c>
      <c r="AA45" s="315">
        <f>IF('Student input data'!C45=0,0,'Simulation input'!D$205)</f>
        <v>0</v>
      </c>
      <c r="AB45" s="315">
        <f>IF('Student input data'!C45=0,0,'Student input data'!C45/'Simulation input'!D$226)</f>
        <v>0</v>
      </c>
      <c r="AC45" s="315">
        <f>IF('Student input data'!C45=0,0,('Student input data'!C45/'Simulation input'!D$241))</f>
        <v>0</v>
      </c>
      <c r="AD45" s="315">
        <f>IF('Student input data'!C45=0,0,'Student input data'!V45/'Simulation input'!D$233)</f>
        <v>0</v>
      </c>
      <c r="AE45" s="315">
        <f t="shared" si="0"/>
        <v>0</v>
      </c>
      <c r="AF45" s="343"/>
      <c r="AG45" s="315">
        <f>'Student input data'!C45/'Simulation input'!D$198</f>
        <v>0</v>
      </c>
      <c r="AH45" s="315">
        <f>IF('Simulation input'!D$35=0,0,'Student input data'!D45/'Simulation input'!D$35)+IF('Simulation input'!D$36=0,0,'Student input data'!E45/'Simulation input'!D$36)+IF('Simulation input'!D$37=0,0,'Student input data'!F45/'Simulation input'!D$37)+IF('Simulation input'!D$38=0,0,'Student input data'!G45/'Simulation input'!D$38)+IF('Simulation input'!D$39=0,0,'Student input data'!H45/'Simulation input'!D$39)+IF('Simulation input'!D$40=0,0,'Student input data'!I45/'Simulation input'!D$40)+IF('Simulation input'!D$41=0,0,'Student input data'!J45/'Simulation input'!D$41)+IF('Simulation input'!D$42=0,0,'Student input data'!K45/'Simulation input'!D$42)+IF('Simulation input'!D$43=0,0,'Student input data'!L45/'Simulation input'!D$43)+IF('Simulation input'!D$44=0,0,'Student input data'!M45/'Simulation input'!D$44)+IF('Simulation input'!D$45=0,0,'Student input data'!N45/'Simulation input'!D$45)+IF('Simulation input'!D$46=0,0,'Student input data'!O45/'Simulation input'!D$46)+IF('Simulation input'!D$47=0,0,'Student input data'!P45/'Simulation input'!D$47)+IF('Simulation input'!D$48=0,0,'Student input data'!Q45/'Simulation input'!D$47)</f>
        <v>0</v>
      </c>
      <c r="AI45" s="315">
        <f>('Student input data'!C45/450)*'Simulation input'!D$248</f>
        <v>0</v>
      </c>
      <c r="AJ45" s="315">
        <f>'Simulation input'!$D$212/'Simulation input'!$D$10*'Student input data'!C45</f>
        <v>0</v>
      </c>
      <c r="AK45" s="315">
        <f>IF('Student input data'!C45=0,0,IF('Student input data'!C45&lt;'Simulation input'!$D$10,0,('Student input data'!C45-'Simulation input'!$D$10)/'Simulation input'!$D$10)*'Simulation input'!D$219)</f>
        <v>0</v>
      </c>
      <c r="AL45" s="315"/>
      <c r="AM45" s="315">
        <f>IF('Student input data'!C45=0,0,'Simulation input'!D$255)</f>
        <v>0</v>
      </c>
      <c r="AN45" s="315">
        <f>IF('Student input data'!C45=0,0,IF('Student input data'!C45&lt;'Simulation input'!$D$10,0,('Student input data'!C45-'Simulation input'!$D$10)/'Simulation input'!$D$10)*'Simulation input'!D$262)</f>
        <v>0</v>
      </c>
      <c r="AO45" s="315">
        <f>('Student input data'!C45/450)*'Simulation input'!D$269</f>
        <v>0</v>
      </c>
      <c r="AP45" s="131"/>
      <c r="AQ45" s="132">
        <f>'Simulation input'!C$288*'Student input data'!C45</f>
        <v>0</v>
      </c>
      <c r="AR45" s="132">
        <f>'Simulation input'!C$289*'Student input data'!C45</f>
        <v>0</v>
      </c>
      <c r="AS45" s="132">
        <f>'Simulation input'!C$290*'Student input data'!C45</f>
        <v>0</v>
      </c>
      <c r="AT45" s="132">
        <f>'Simulation input'!C$291*'Student input data'!C45</f>
        <v>0</v>
      </c>
      <c r="AU45" s="132">
        <f>'Simulation input'!C$292*'Student input data'!C45</f>
        <v>0</v>
      </c>
      <c r="AV45" s="132">
        <f t="shared" si="6"/>
        <v>0</v>
      </c>
      <c r="AW45" s="132">
        <f>IF('Student input data'!C45=0,0,AV45/'Student input data'!C45)</f>
        <v>0</v>
      </c>
    </row>
    <row r="46" spans="1:49" x14ac:dyDescent="0.2">
      <c r="A46" s="72"/>
      <c r="B46" s="213" t="str">
        <f>IF('Student input data'!B46="","-",'Student input data'!B46)</f>
        <v>-</v>
      </c>
      <c r="C46" s="312">
        <f t="shared" ref="C46:C47" si="7">SUM(D46:Q46)</f>
        <v>0</v>
      </c>
      <c r="D46" s="313">
        <f>'Student input data'!D46/'Simulation input'!D$17</f>
        <v>0</v>
      </c>
      <c r="E46" s="313">
        <f>IF('Simulation input'!D$52="y",'Student input data'!E46/'Simulation input'!D$18,('Student input data'!E46/2)/'Simulation input'!D$18)</f>
        <v>0</v>
      </c>
      <c r="F46" s="313">
        <f>'Student input data'!F46/'Simulation input'!D$19</f>
        <v>0</v>
      </c>
      <c r="G46" s="313">
        <f>'Student input data'!G46/'Simulation input'!D$20</f>
        <v>0</v>
      </c>
      <c r="H46" s="313">
        <f>'Student input data'!H46/'Simulation input'!D$21</f>
        <v>0</v>
      </c>
      <c r="I46" s="313">
        <f>'Student input data'!I46/'Simulation input'!D$22</f>
        <v>0</v>
      </c>
      <c r="J46" s="313">
        <f>'Student input data'!J46/'Simulation input'!D$23</f>
        <v>0</v>
      </c>
      <c r="K46" s="313">
        <f>'Student input data'!K46/'Simulation input'!D$24</f>
        <v>0</v>
      </c>
      <c r="L46" s="313">
        <f>'Student input data'!L46/'Simulation input'!$D$25</f>
        <v>0</v>
      </c>
      <c r="M46" s="313">
        <f>'Student input data'!M46/'Simulation input'!$D$26</f>
        <v>0</v>
      </c>
      <c r="N46" s="313">
        <f>'Student input data'!N46/'Simulation input'!$D$27</f>
        <v>0</v>
      </c>
      <c r="O46" s="313">
        <f>'Student input data'!O46/'Simulation input'!$D$28</f>
        <v>0</v>
      </c>
      <c r="P46" s="313">
        <f>'Student input data'!P46/'Simulation input'!$D$29</f>
        <v>0</v>
      </c>
      <c r="Q46" s="313">
        <f>'Student input data'!Q46/'Simulation input'!$D$30</f>
        <v>0</v>
      </c>
      <c r="R46" s="314">
        <f>(SUM(D46:J46)*'Simulation input'!$D$65)+(SUM(K46:M46)*'Simulation input'!$D$66)+(SUM(N46:Q46)*'Simulation input'!$D$67)</f>
        <v>0</v>
      </c>
      <c r="S46" s="314">
        <f t="shared" ref="S46:S47" si="8">C46+R46</f>
        <v>0</v>
      </c>
      <c r="T46" s="313"/>
      <c r="U46" s="315">
        <f>IF('Student input data'!C46=0,0,       IF('Student input data'!C46&lt;'Simulation input'!$D$86,'Simulation input'!$D$79/'Simulation input'!$D$86*'Student input data'!C46,          IF('Student input data'!C46&lt;'Simulation input'!$D$72,'Simulation input'!$D$79,     'Student input data'!C46/'Simulation input'!$D$72)))</f>
        <v>0</v>
      </c>
      <c r="V46" s="317">
        <f>('Student input data'!C46/'Simulation input'!$D$107)+('Student input data'!V46/'Simulation input'!$D$93)</f>
        <v>0</v>
      </c>
      <c r="W46" s="315">
        <f>IF('Student input data'!C46=0,0,'Student input data'!R46/'Simulation input'!D$114)</f>
        <v>0</v>
      </c>
      <c r="X46" s="315">
        <f>IF('Simulation input'!$D$121="y",'Student input data'!V46*0.5/'Simulation input'!$D$128,0)</f>
        <v>0</v>
      </c>
      <c r="Y46" s="315">
        <f>IF('Simulation input'!$D$148="y",'Student input data'!V46*0.5/'Simulation input'!$D$155,0)</f>
        <v>0</v>
      </c>
      <c r="Z46" s="315">
        <f>IF('Student input data'!C46=0,0,'Student input data'!C46/'Simulation input'!D$190)</f>
        <v>0</v>
      </c>
      <c r="AA46" s="315">
        <f>IF('Student input data'!C46=0,0,'Simulation input'!D$205)</f>
        <v>0</v>
      </c>
      <c r="AB46" s="315">
        <f>IF('Student input data'!C46=0,0,'Student input data'!C46/'Simulation input'!D$226)</f>
        <v>0</v>
      </c>
      <c r="AC46" s="315">
        <f>IF('Student input data'!C46=0,0,('Student input data'!C46/'Simulation input'!D$241))</f>
        <v>0</v>
      </c>
      <c r="AD46" s="315">
        <f>IF('Student input data'!C46=0,0,'Student input data'!V46/'Simulation input'!D$233)</f>
        <v>0</v>
      </c>
      <c r="AE46" s="315">
        <f t="shared" si="0"/>
        <v>0</v>
      </c>
      <c r="AF46" s="343"/>
      <c r="AG46" s="315">
        <f>'Student input data'!C46/'Simulation input'!D$198</f>
        <v>0</v>
      </c>
      <c r="AH46" s="315">
        <f>IF('Simulation input'!D$35=0,0,'Student input data'!D46/'Simulation input'!D$35)+IF('Simulation input'!D$36=0,0,'Student input data'!E46/'Simulation input'!D$36)+IF('Simulation input'!D$37=0,0,'Student input data'!F46/'Simulation input'!D$37)+IF('Simulation input'!D$38=0,0,'Student input data'!G46/'Simulation input'!D$38)+IF('Simulation input'!D$39=0,0,'Student input data'!H46/'Simulation input'!D$39)+IF('Simulation input'!D$40=0,0,'Student input data'!I46/'Simulation input'!D$40)+IF('Simulation input'!D$41=0,0,'Student input data'!J46/'Simulation input'!D$41)+IF('Simulation input'!D$42=0,0,'Student input data'!K46/'Simulation input'!D$42)+IF('Simulation input'!D$43=0,0,'Student input data'!L46/'Simulation input'!D$43)+IF('Simulation input'!D$44=0,0,'Student input data'!M46/'Simulation input'!D$44)+IF('Simulation input'!D$45=0,0,'Student input data'!N46/'Simulation input'!D$45)+IF('Simulation input'!D$46=0,0,'Student input data'!O46/'Simulation input'!D$46)+IF('Simulation input'!D$47=0,0,'Student input data'!P46/'Simulation input'!D$47)+IF('Simulation input'!D$48=0,0,'Student input data'!Q46/'Simulation input'!D$47)</f>
        <v>0</v>
      </c>
      <c r="AI46" s="315">
        <f>('Student input data'!C46/450)*'Simulation input'!D$248</f>
        <v>0</v>
      </c>
      <c r="AJ46" s="315">
        <f>'Simulation input'!$D$212/'Simulation input'!$D$10*'Student input data'!C46</f>
        <v>0</v>
      </c>
      <c r="AK46" s="315">
        <f>IF('Student input data'!C46=0,0,IF('Student input data'!C46&lt;'Simulation input'!$D$10,0,('Student input data'!C46-'Simulation input'!$D$10)/'Simulation input'!$D$10)*'Simulation input'!D$219)</f>
        <v>0</v>
      </c>
      <c r="AL46" s="315"/>
      <c r="AM46" s="315">
        <f>IF('Student input data'!C46=0,0,'Simulation input'!D$255)</f>
        <v>0</v>
      </c>
      <c r="AN46" s="315">
        <f>IF('Student input data'!C46=0,0,IF('Student input data'!C46&lt;'Simulation input'!$D$10,0,('Student input data'!C46-'Simulation input'!$D$10)/'Simulation input'!$D$10)*'Simulation input'!D$262)</f>
        <v>0</v>
      </c>
      <c r="AO46" s="315">
        <f>('Student input data'!C46/450)*'Simulation input'!D$269</f>
        <v>0</v>
      </c>
      <c r="AP46" s="131"/>
      <c r="AQ46" s="132">
        <f>'Simulation input'!C$288*'Student input data'!C46</f>
        <v>0</v>
      </c>
      <c r="AR46" s="132">
        <f>'Simulation input'!C$289*'Student input data'!C46</f>
        <v>0</v>
      </c>
      <c r="AS46" s="132">
        <f>'Simulation input'!C$290*'Student input data'!C46</f>
        <v>0</v>
      </c>
      <c r="AT46" s="132">
        <f>'Simulation input'!C$291*'Student input data'!C46</f>
        <v>0</v>
      </c>
      <c r="AU46" s="132">
        <f>'Simulation input'!C$292*'Student input data'!C46</f>
        <v>0</v>
      </c>
      <c r="AV46" s="132">
        <f t="shared" ref="AV46:AV47" si="9">SUM(AQ46:AU46)</f>
        <v>0</v>
      </c>
      <c r="AW46" s="132">
        <f>IF('Student input data'!C46=0,0,AV46/'Student input data'!C46)</f>
        <v>0</v>
      </c>
    </row>
    <row r="47" spans="1:49" x14ac:dyDescent="0.2">
      <c r="A47" s="72"/>
      <c r="B47" s="213" t="str">
        <f>IF('Student input data'!B47="","-",'Student input data'!B47)</f>
        <v>-</v>
      </c>
      <c r="C47" s="312">
        <f t="shared" si="7"/>
        <v>0</v>
      </c>
      <c r="D47" s="313">
        <f>'Student input data'!D47/'Simulation input'!D$17</f>
        <v>0</v>
      </c>
      <c r="E47" s="313">
        <f>IF('Simulation input'!D$52="y",'Student input data'!E47/'Simulation input'!D$18,('Student input data'!E47/2)/'Simulation input'!D$18)</f>
        <v>0</v>
      </c>
      <c r="F47" s="313">
        <f>'Student input data'!F47/'Simulation input'!D$19</f>
        <v>0</v>
      </c>
      <c r="G47" s="313">
        <f>'Student input data'!G47/'Simulation input'!D$20</f>
        <v>0</v>
      </c>
      <c r="H47" s="313">
        <f>'Student input data'!H47/'Simulation input'!D$21</f>
        <v>0</v>
      </c>
      <c r="I47" s="313">
        <f>'Student input data'!I47/'Simulation input'!D$22</f>
        <v>0</v>
      </c>
      <c r="J47" s="313">
        <f>'Student input data'!J47/'Simulation input'!D$23</f>
        <v>0</v>
      </c>
      <c r="K47" s="313">
        <f>'Student input data'!K47/'Simulation input'!D$24</f>
        <v>0</v>
      </c>
      <c r="L47" s="313">
        <f>'Student input data'!L47/'Simulation input'!$D$25</f>
        <v>0</v>
      </c>
      <c r="M47" s="313">
        <f>'Student input data'!M47/'Simulation input'!$D$26</f>
        <v>0</v>
      </c>
      <c r="N47" s="313">
        <f>'Student input data'!N47/'Simulation input'!$D$27</f>
        <v>0</v>
      </c>
      <c r="O47" s="313">
        <f>'Student input data'!O47/'Simulation input'!$D$28</f>
        <v>0</v>
      </c>
      <c r="P47" s="313">
        <f>'Student input data'!P47/'Simulation input'!$D$29</f>
        <v>0</v>
      </c>
      <c r="Q47" s="313">
        <f>'Student input data'!Q47/'Simulation input'!$D$30</f>
        <v>0</v>
      </c>
      <c r="R47" s="314">
        <f>(SUM(D47:J47)*'Simulation input'!$D$65)+(SUM(K47:M47)*'Simulation input'!$D$66)+(SUM(N47:Q47)*'Simulation input'!$D$67)</f>
        <v>0</v>
      </c>
      <c r="S47" s="314">
        <f t="shared" si="8"/>
        <v>0</v>
      </c>
      <c r="T47" s="313"/>
      <c r="U47" s="315">
        <f>IF('Student input data'!C47=0,0,       IF('Student input data'!C47&lt;'Simulation input'!$D$86,'Simulation input'!$D$79/'Simulation input'!$D$86*'Student input data'!C47,          IF('Student input data'!C47&lt;'Simulation input'!$D$72,'Simulation input'!$D$79,     'Student input data'!C47/'Simulation input'!$D$72)))</f>
        <v>0</v>
      </c>
      <c r="V47" s="317">
        <f>('Student input data'!C47/'Simulation input'!$D$107)+('Student input data'!V47/'Simulation input'!$D$93)</f>
        <v>0</v>
      </c>
      <c r="W47" s="315">
        <f>IF('Student input data'!C47=0,0,'Student input data'!R47/'Simulation input'!D$114)</f>
        <v>0</v>
      </c>
      <c r="X47" s="315">
        <f>IF('Simulation input'!$D$121="y",'Student input data'!V47*0.5/'Simulation input'!$D$128,0)</f>
        <v>0</v>
      </c>
      <c r="Y47" s="315">
        <f>IF('Simulation input'!$D$148="y",'Student input data'!V47*0.5/'Simulation input'!$D$155,0)</f>
        <v>0</v>
      </c>
      <c r="Z47" s="315">
        <f>IF('Student input data'!C47=0,0,'Student input data'!C47/'Simulation input'!D$190)</f>
        <v>0</v>
      </c>
      <c r="AA47" s="315">
        <f>IF('Student input data'!C47=0,0,'Simulation input'!D$205)</f>
        <v>0</v>
      </c>
      <c r="AB47" s="315">
        <f>IF('Student input data'!C47=0,0,'Student input data'!C47/'Simulation input'!D$226)</f>
        <v>0</v>
      </c>
      <c r="AC47" s="315">
        <f>IF('Student input data'!C47=0,0,('Student input data'!C47/'Simulation input'!D$241))</f>
        <v>0</v>
      </c>
      <c r="AD47" s="315">
        <f>IF('Student input data'!C47=0,0,'Student input data'!V47/'Simulation input'!D$233)</f>
        <v>0</v>
      </c>
      <c r="AE47" s="315">
        <f t="shared" si="0"/>
        <v>0</v>
      </c>
      <c r="AF47" s="343"/>
      <c r="AG47" s="315">
        <f>'Student input data'!C47/'Simulation input'!D$198</f>
        <v>0</v>
      </c>
      <c r="AH47" s="315">
        <f>IF('Simulation input'!D$35=0,0,'Student input data'!D47/'Simulation input'!D$35)+IF('Simulation input'!D$36=0,0,'Student input data'!E47/'Simulation input'!D$36)+IF('Simulation input'!D$37=0,0,'Student input data'!F47/'Simulation input'!D$37)+IF('Simulation input'!D$38=0,0,'Student input data'!G47/'Simulation input'!D$38)+IF('Simulation input'!D$39=0,0,'Student input data'!H47/'Simulation input'!D$39)+IF('Simulation input'!D$40=0,0,'Student input data'!I47/'Simulation input'!D$40)+IF('Simulation input'!D$41=0,0,'Student input data'!J47/'Simulation input'!D$41)+IF('Simulation input'!D$42=0,0,'Student input data'!K47/'Simulation input'!D$42)+IF('Simulation input'!D$43=0,0,'Student input data'!L47/'Simulation input'!D$43)+IF('Simulation input'!D$44=0,0,'Student input data'!M47/'Simulation input'!D$44)+IF('Simulation input'!D$45=0,0,'Student input data'!N47/'Simulation input'!D$45)+IF('Simulation input'!D$46=0,0,'Student input data'!O47/'Simulation input'!D$46)+IF('Simulation input'!D$47=0,0,'Student input data'!P47/'Simulation input'!D$47)+IF('Simulation input'!D$48=0,0,'Student input data'!Q47/'Simulation input'!D$47)</f>
        <v>0</v>
      </c>
      <c r="AI47" s="315">
        <f>('Student input data'!C47/450)*'Simulation input'!D$248</f>
        <v>0</v>
      </c>
      <c r="AJ47" s="315">
        <f>'Simulation input'!$D$212/'Simulation input'!$D$10*'Student input data'!C47</f>
        <v>0</v>
      </c>
      <c r="AK47" s="315">
        <f>IF('Student input data'!C47=0,0,IF('Student input data'!C47&lt;'Simulation input'!$D$10,0,('Student input data'!C47-'Simulation input'!$D$10)/'Simulation input'!$D$10)*'Simulation input'!D$219)</f>
        <v>0</v>
      </c>
      <c r="AL47" s="315"/>
      <c r="AM47" s="315">
        <f>IF('Student input data'!C47=0,0,'Simulation input'!D$255)</f>
        <v>0</v>
      </c>
      <c r="AN47" s="315">
        <f>IF('Student input data'!C47=0,0,IF('Student input data'!C47&lt;'Simulation input'!$D$10,0,('Student input data'!C47-'Simulation input'!$D$10)/'Simulation input'!$D$10)*'Simulation input'!D$262)</f>
        <v>0</v>
      </c>
      <c r="AO47" s="315">
        <f>('Student input data'!C47/450)*'Simulation input'!D$269</f>
        <v>0</v>
      </c>
      <c r="AP47" s="131"/>
      <c r="AQ47" s="132">
        <f>'Simulation input'!C$288*'Student input data'!C47</f>
        <v>0</v>
      </c>
      <c r="AR47" s="132">
        <f>'Simulation input'!C$289*'Student input data'!C47</f>
        <v>0</v>
      </c>
      <c r="AS47" s="132">
        <f>'Simulation input'!C$290*'Student input data'!C47</f>
        <v>0</v>
      </c>
      <c r="AT47" s="132">
        <f>'Simulation input'!C$291*'Student input data'!C47</f>
        <v>0</v>
      </c>
      <c r="AU47" s="132">
        <f>'Simulation input'!C$292*'Student input data'!C47</f>
        <v>0</v>
      </c>
      <c r="AV47" s="132">
        <f t="shared" si="9"/>
        <v>0</v>
      </c>
      <c r="AW47" s="132">
        <f>IF('Student input data'!C47=0,0,AV47/'Student input data'!C47)</f>
        <v>0</v>
      </c>
    </row>
    <row r="48" spans="1:49" x14ac:dyDescent="0.2">
      <c r="A48" s="72" t="str">
        <f>'Student input data'!A46</f>
        <v/>
      </c>
      <c r="B48" s="213" t="str">
        <f>IF('Student input data'!B46="","-",'Student input data'!B46)</f>
        <v>-</v>
      </c>
      <c r="C48" s="312">
        <f t="shared" si="4"/>
        <v>0</v>
      </c>
      <c r="D48" s="313">
        <f>'Student input data'!D46/'Simulation input'!D$17</f>
        <v>0</v>
      </c>
      <c r="E48" s="313">
        <f>IF('Simulation input'!D$52="y",'Student input data'!E48/'Simulation input'!D$18,('Student input data'!E48/2)/'Simulation input'!D$18)</f>
        <v>0</v>
      </c>
      <c r="F48" s="313">
        <f>'Student input data'!F46/'Simulation input'!D$19</f>
        <v>0</v>
      </c>
      <c r="G48" s="313">
        <f>'Student input data'!G46/'Simulation input'!D$20</f>
        <v>0</v>
      </c>
      <c r="H48" s="313">
        <f>'Student input data'!H46/'Simulation input'!D$21</f>
        <v>0</v>
      </c>
      <c r="I48" s="313">
        <f>'Student input data'!I46/'Simulation input'!D$22</f>
        <v>0</v>
      </c>
      <c r="J48" s="313">
        <f>'Student input data'!J46/'Simulation input'!D$23</f>
        <v>0</v>
      </c>
      <c r="K48" s="313">
        <f>'Student input data'!K46/'Simulation input'!D$24</f>
        <v>0</v>
      </c>
      <c r="L48" s="313">
        <f>'Student input data'!L46/'Simulation input'!$D$25</f>
        <v>0</v>
      </c>
      <c r="M48" s="313">
        <f>'Student input data'!M46/'Simulation input'!$D$26</f>
        <v>0</v>
      </c>
      <c r="N48" s="313">
        <f>'Student input data'!N46/'Simulation input'!$D$27</f>
        <v>0</v>
      </c>
      <c r="O48" s="313">
        <f>'Student input data'!O46/'Simulation input'!$D$28</f>
        <v>0</v>
      </c>
      <c r="P48" s="313">
        <f>'Student input data'!P46/'Simulation input'!$D$29</f>
        <v>0</v>
      </c>
      <c r="Q48" s="313">
        <f>'Student input data'!Q46/'Simulation input'!$D$30</f>
        <v>0</v>
      </c>
      <c r="R48" s="314">
        <f>(SUM(D48:J48)*'Simulation input'!$D$65)+(SUM(K48:M48)*'Simulation input'!$D$66)+(SUM(N48:Q48)*'Simulation input'!$D$67)</f>
        <v>0</v>
      </c>
      <c r="S48" s="314">
        <f t="shared" si="5"/>
        <v>0</v>
      </c>
      <c r="T48" s="313"/>
      <c r="U48" s="315">
        <f>IF('Student input data'!C48=0,0,       IF('Student input data'!C48&lt;'Simulation input'!$D$86,'Simulation input'!$D$79/'Simulation input'!$D$86*'Student input data'!C48,          IF('Student input data'!C48&lt;'Simulation input'!$D$72,'Simulation input'!$D$79,     'Student input data'!C48/'Simulation input'!$D$72)))</f>
        <v>0</v>
      </c>
      <c r="V48" s="317">
        <f>('Student input data'!C48/'Simulation input'!$D$107)+('Student input data'!V48/'Simulation input'!$D$93)</f>
        <v>0</v>
      </c>
      <c r="W48" s="315">
        <f>IF('Student input data'!C46=0,0,'Student input data'!R46/'Simulation input'!D$114)</f>
        <v>0</v>
      </c>
      <c r="X48" s="315">
        <f>IF('Simulation input'!$D$121="y",'Student input data'!V48*0.5/'Simulation input'!$D$128,0)</f>
        <v>0</v>
      </c>
      <c r="Y48" s="315">
        <f>IF('Simulation input'!$D$148="y",'Student input data'!V48*0.5/'Simulation input'!$D$155,0)</f>
        <v>0</v>
      </c>
      <c r="Z48" s="315">
        <f>IF('Student input data'!C46=0,0,'Student input data'!C46/'Simulation input'!D$190)</f>
        <v>0</v>
      </c>
      <c r="AA48" s="315">
        <f>IF('Student input data'!C46=0,0,'Simulation input'!D$205)</f>
        <v>0</v>
      </c>
      <c r="AB48" s="315">
        <f>IF('Student input data'!C46=0,0,'Student input data'!C46/'Simulation input'!D$226)</f>
        <v>0</v>
      </c>
      <c r="AC48" s="315">
        <f>IF('Student input data'!C46=0,0,('Student input data'!C46/'Simulation input'!D$241))</f>
        <v>0</v>
      </c>
      <c r="AD48" s="315">
        <f>IF('Student input data'!C48=0,0,'Student input data'!V48/'Simulation input'!D$233)</f>
        <v>0</v>
      </c>
      <c r="AE48" s="315">
        <f t="shared" si="0"/>
        <v>0</v>
      </c>
      <c r="AF48" s="343"/>
      <c r="AG48" s="315">
        <f>'Student input data'!C46/'Simulation input'!D$198</f>
        <v>0</v>
      </c>
      <c r="AH48" s="315">
        <f>IF('Simulation input'!D$35=0,0,'Student input data'!D46/'Simulation input'!D$35)+IF('Simulation input'!D$36=0,0,'Student input data'!E46/'Simulation input'!D$36)+IF('Simulation input'!D$37=0,0,'Student input data'!F46/'Simulation input'!D$37)+IF('Simulation input'!D$38=0,0,'Student input data'!G46/'Simulation input'!D$38)+IF('Simulation input'!D$39=0,0,'Student input data'!H46/'Simulation input'!D$39)+IF('Simulation input'!D$40=0,0,'Student input data'!I46/'Simulation input'!D$40)+IF('Simulation input'!D$41=0,0,'Student input data'!J46/'Simulation input'!D$41)+IF('Simulation input'!D$42=0,0,'Student input data'!K46/'Simulation input'!D$42)+IF('Simulation input'!D$43=0,0,'Student input data'!L46/'Simulation input'!D$43)+IF('Simulation input'!D$44=0,0,'Student input data'!M46/'Simulation input'!D$44)+IF('Simulation input'!D$45=0,0,'Student input data'!N46/'Simulation input'!D$45)+IF('Simulation input'!D$46=0,0,'Student input data'!O46/'Simulation input'!D$46)+IF('Simulation input'!D$47=0,0,'Student input data'!P46/'Simulation input'!D$47)+IF('Simulation input'!D$48=0,0,'Student input data'!Q46/'Simulation input'!D$47)</f>
        <v>0</v>
      </c>
      <c r="AI48" s="315">
        <f>('Student input data'!C46/450)*'Simulation input'!D$248</f>
        <v>0</v>
      </c>
      <c r="AJ48" s="315">
        <f>'Simulation input'!$D$212/'Simulation input'!$D$10*'Student input data'!C48</f>
        <v>0</v>
      </c>
      <c r="AK48" s="315">
        <f>IF('Student input data'!C48=0,0,IF('Student input data'!C48&lt;'Simulation input'!$D$10,0,('Student input data'!C48-'Simulation input'!$D$10)/'Simulation input'!$D$10)*'Simulation input'!D$219)</f>
        <v>0</v>
      </c>
      <c r="AL48" s="315"/>
      <c r="AM48" s="315">
        <f>IF('Student input data'!C46=0,0,'Simulation input'!D$255)</f>
        <v>0</v>
      </c>
      <c r="AN48" s="315">
        <f>IF('Student input data'!C48=0,0,IF('Student input data'!C48&lt;'Simulation input'!$D$10,0,('Student input data'!C48-'Simulation input'!$D$10)/'Simulation input'!$D$10)*'Simulation input'!D$262)</f>
        <v>0</v>
      </c>
      <c r="AO48" s="315">
        <f>('Student input data'!C46/450)*'Simulation input'!D$269</f>
        <v>0</v>
      </c>
      <c r="AP48" s="131"/>
      <c r="AQ48" s="132">
        <f>'Simulation input'!C$288*'Student input data'!C46</f>
        <v>0</v>
      </c>
      <c r="AR48" s="132">
        <f>'Simulation input'!C$289*'Student input data'!C46</f>
        <v>0</v>
      </c>
      <c r="AS48" s="132">
        <f>'Simulation input'!C$290*'Student input data'!C46</f>
        <v>0</v>
      </c>
      <c r="AT48" s="132">
        <f>'Simulation input'!C$291*'Student input data'!C46</f>
        <v>0</v>
      </c>
      <c r="AU48" s="132">
        <f>'Simulation input'!C$292*'Student input data'!C46</f>
        <v>0</v>
      </c>
      <c r="AV48" s="132">
        <f t="shared" si="6"/>
        <v>0</v>
      </c>
      <c r="AW48" s="132">
        <f>IF('Student input data'!C46=0,0,AV48/'Student input data'!C46)</f>
        <v>0</v>
      </c>
    </row>
    <row r="49" spans="1:49" x14ac:dyDescent="0.2">
      <c r="A49" s="72" t="str">
        <f>'Student input data'!A47</f>
        <v/>
      </c>
      <c r="B49" s="213" t="str">
        <f>IF('Student input data'!B47="","-",'Student input data'!B47)</f>
        <v>-</v>
      </c>
      <c r="C49" s="312">
        <f t="shared" si="4"/>
        <v>0</v>
      </c>
      <c r="D49" s="313">
        <f>'Student input data'!D47/'Simulation input'!D$17</f>
        <v>0</v>
      </c>
      <c r="E49" s="313">
        <f>IF('Simulation input'!D$52="y",'Student input data'!E49/'Simulation input'!D$18,('Student input data'!E49/2)/'Simulation input'!D$18)</f>
        <v>0</v>
      </c>
      <c r="F49" s="313">
        <f>'Student input data'!F47/'Simulation input'!D$19</f>
        <v>0</v>
      </c>
      <c r="G49" s="313">
        <f>'Student input data'!G47/'Simulation input'!D$20</f>
        <v>0</v>
      </c>
      <c r="H49" s="313">
        <f>'Student input data'!H47/'Simulation input'!D$21</f>
        <v>0</v>
      </c>
      <c r="I49" s="313">
        <f>'Student input data'!I47/'Simulation input'!D$22</f>
        <v>0</v>
      </c>
      <c r="J49" s="313">
        <f>'Student input data'!J47/'Simulation input'!D$23</f>
        <v>0</v>
      </c>
      <c r="K49" s="313">
        <f>'Student input data'!K47/'Simulation input'!D$24</f>
        <v>0</v>
      </c>
      <c r="L49" s="313">
        <f>'Student input data'!L47/'Simulation input'!$D$25</f>
        <v>0</v>
      </c>
      <c r="M49" s="313">
        <f>'Student input data'!M47/'Simulation input'!$D$26</f>
        <v>0</v>
      </c>
      <c r="N49" s="313">
        <f>'Student input data'!N47/'Simulation input'!$D$27</f>
        <v>0</v>
      </c>
      <c r="O49" s="313">
        <f>'Student input data'!O47/'Simulation input'!$D$28</f>
        <v>0</v>
      </c>
      <c r="P49" s="313">
        <f>'Student input data'!P47/'Simulation input'!$D$29</f>
        <v>0</v>
      </c>
      <c r="Q49" s="313">
        <f>'Student input data'!Q47/'Simulation input'!$D$30</f>
        <v>0</v>
      </c>
      <c r="R49" s="314">
        <f>(SUM(D49:J49)*'Simulation input'!$D$65)+(SUM(K49:M49)*'Simulation input'!$D$66)+(SUM(N49:Q49)*'Simulation input'!$D$67)</f>
        <v>0</v>
      </c>
      <c r="S49" s="314">
        <f t="shared" si="5"/>
        <v>0</v>
      </c>
      <c r="T49" s="313"/>
      <c r="U49" s="315">
        <f>IF('Student input data'!C49=0,0,       IF('Student input data'!C49&lt;'Simulation input'!$D$86,'Simulation input'!$D$79/'Simulation input'!$D$86*'Student input data'!C49,          IF('Student input data'!C49&lt;'Simulation input'!$D$72,'Simulation input'!$D$79,     'Student input data'!C49/'Simulation input'!$D$72)))</f>
        <v>0</v>
      </c>
      <c r="V49" s="317">
        <f>('Student input data'!C49/'Simulation input'!$D$107)+('Student input data'!V49/'Simulation input'!$D$93)</f>
        <v>0</v>
      </c>
      <c r="W49" s="315">
        <f>IF('Student input data'!C47=0,0,'Student input data'!R47/'Simulation input'!D$114)</f>
        <v>0</v>
      </c>
      <c r="X49" s="315">
        <f>IF('Simulation input'!$D$121="y",'Student input data'!V49*0.5/'Simulation input'!$D$128,0)</f>
        <v>0</v>
      </c>
      <c r="Y49" s="315">
        <f>IF('Simulation input'!$D$148="y",'Student input data'!V49*0.5/'Simulation input'!$D$155,0)</f>
        <v>0</v>
      </c>
      <c r="Z49" s="315">
        <f>IF('Student input data'!C47=0,0,'Student input data'!C47/'Simulation input'!D$190)</f>
        <v>0</v>
      </c>
      <c r="AA49" s="315">
        <f>IF('Student input data'!C47=0,0,'Simulation input'!D$205)</f>
        <v>0</v>
      </c>
      <c r="AB49" s="315">
        <f>IF('Student input data'!C47=0,0,'Student input data'!C47/'Simulation input'!D$226)</f>
        <v>0</v>
      </c>
      <c r="AC49" s="315">
        <f>IF('Student input data'!C47=0,0,('Student input data'!C47/'Simulation input'!D$241))</f>
        <v>0</v>
      </c>
      <c r="AD49" s="315">
        <f>IF('Student input data'!C49=0,0,'Student input data'!V49/'Simulation input'!D$233)</f>
        <v>0</v>
      </c>
      <c r="AE49" s="315">
        <f t="shared" si="0"/>
        <v>0</v>
      </c>
      <c r="AF49" s="343"/>
      <c r="AG49" s="315">
        <f>'Student input data'!C47/'Simulation input'!D$198</f>
        <v>0</v>
      </c>
      <c r="AH49" s="315">
        <f>IF('Simulation input'!D$35=0,0,'Student input data'!D47/'Simulation input'!D$35)+IF('Simulation input'!D$36=0,0,'Student input data'!E47/'Simulation input'!D$36)+IF('Simulation input'!D$37=0,0,'Student input data'!F47/'Simulation input'!D$37)+IF('Simulation input'!D$38=0,0,'Student input data'!G47/'Simulation input'!D$38)+IF('Simulation input'!D$39=0,0,'Student input data'!H47/'Simulation input'!D$39)+IF('Simulation input'!D$40=0,0,'Student input data'!I47/'Simulation input'!D$40)+IF('Simulation input'!D$41=0,0,'Student input data'!J47/'Simulation input'!D$41)+IF('Simulation input'!D$42=0,0,'Student input data'!K47/'Simulation input'!D$42)+IF('Simulation input'!D$43=0,0,'Student input data'!L47/'Simulation input'!D$43)+IF('Simulation input'!D$44=0,0,'Student input data'!M47/'Simulation input'!D$44)+IF('Simulation input'!D$45=0,0,'Student input data'!N47/'Simulation input'!D$45)+IF('Simulation input'!D$46=0,0,'Student input data'!O47/'Simulation input'!D$46)+IF('Simulation input'!D$47=0,0,'Student input data'!P47/'Simulation input'!D$47)+IF('Simulation input'!D$48=0,0,'Student input data'!Q47/'Simulation input'!D$47)</f>
        <v>0</v>
      </c>
      <c r="AI49" s="315">
        <f>('Student input data'!C47/450)*'Simulation input'!D$248</f>
        <v>0</v>
      </c>
      <c r="AJ49" s="315">
        <f>'Simulation input'!$D$212/'Simulation input'!$D$10*'Student input data'!C49</f>
        <v>0</v>
      </c>
      <c r="AK49" s="315">
        <f>IF('Student input data'!C49=0,0,IF('Student input data'!C49&lt;'Simulation input'!$D$10,0,('Student input data'!C49-'Simulation input'!$D$10)/'Simulation input'!$D$10)*'Simulation input'!D$219)</f>
        <v>0</v>
      </c>
      <c r="AL49" s="315"/>
      <c r="AM49" s="315">
        <f>IF('Student input data'!C47=0,0,'Simulation input'!D$255)</f>
        <v>0</v>
      </c>
      <c r="AN49" s="315">
        <f>IF('Student input data'!C49=0,0,IF('Student input data'!C49&lt;'Simulation input'!$D$10,0,('Student input data'!C49-'Simulation input'!$D$10)/'Simulation input'!$D$10)*'Simulation input'!D$262)</f>
        <v>0</v>
      </c>
      <c r="AO49" s="315">
        <f>('Student input data'!C47/450)*'Simulation input'!D$269</f>
        <v>0</v>
      </c>
      <c r="AP49" s="131"/>
      <c r="AQ49" s="132">
        <f>'Simulation input'!C$288*'Student input data'!C47</f>
        <v>0</v>
      </c>
      <c r="AR49" s="132">
        <f>'Simulation input'!C$289*'Student input data'!C47</f>
        <v>0</v>
      </c>
      <c r="AS49" s="132">
        <f>'Simulation input'!C$290*'Student input data'!C47</f>
        <v>0</v>
      </c>
      <c r="AT49" s="132">
        <f>'Simulation input'!C$291*'Student input data'!C47</f>
        <v>0</v>
      </c>
      <c r="AU49" s="132">
        <f>'Simulation input'!C$292*'Student input data'!C47</f>
        <v>0</v>
      </c>
      <c r="AV49" s="132">
        <f t="shared" si="6"/>
        <v>0</v>
      </c>
      <c r="AW49" s="132">
        <f>IF('Student input data'!C47=0,0,AV49/'Student input data'!C47)</f>
        <v>0</v>
      </c>
    </row>
    <row r="50" spans="1:49" x14ac:dyDescent="0.2">
      <c r="A50" s="72" t="str">
        <f>'Student input data'!A48</f>
        <v/>
      </c>
      <c r="B50" s="213" t="str">
        <f>IF('Student input data'!B48="","-",'Student input data'!B48)</f>
        <v>-</v>
      </c>
      <c r="C50" s="312">
        <f t="shared" si="4"/>
        <v>0</v>
      </c>
      <c r="D50" s="313">
        <f>'Student input data'!D48/'Simulation input'!D$17</f>
        <v>0</v>
      </c>
      <c r="E50" s="313">
        <f>IF('Simulation input'!D$52="y",'Student input data'!E50/'Simulation input'!D$18,('Student input data'!E50/2)/'Simulation input'!D$18)</f>
        <v>0</v>
      </c>
      <c r="F50" s="313">
        <f>'Student input data'!F48/'Simulation input'!D$19</f>
        <v>0</v>
      </c>
      <c r="G50" s="313">
        <f>'Student input data'!G48/'Simulation input'!D$20</f>
        <v>0</v>
      </c>
      <c r="H50" s="313">
        <f>'Student input data'!H48/'Simulation input'!D$21</f>
        <v>0</v>
      </c>
      <c r="I50" s="313">
        <f>'Student input data'!I48/'Simulation input'!D$22</f>
        <v>0</v>
      </c>
      <c r="J50" s="313">
        <f>'Student input data'!J48/'Simulation input'!D$23</f>
        <v>0</v>
      </c>
      <c r="K50" s="313">
        <f>'Student input data'!K48/'Simulation input'!D$24</f>
        <v>0</v>
      </c>
      <c r="L50" s="313">
        <f>'Student input data'!L48/'Simulation input'!$D$25</f>
        <v>0</v>
      </c>
      <c r="M50" s="313">
        <f>'Student input data'!M48/'Simulation input'!$D$26</f>
        <v>0</v>
      </c>
      <c r="N50" s="313">
        <f>'Student input data'!N48/'Simulation input'!$D$27</f>
        <v>0</v>
      </c>
      <c r="O50" s="313">
        <f>'Student input data'!O48/'Simulation input'!$D$28</f>
        <v>0</v>
      </c>
      <c r="P50" s="313">
        <f>'Student input data'!P48/'Simulation input'!$D$29</f>
        <v>0</v>
      </c>
      <c r="Q50" s="313">
        <f>'Student input data'!Q48/'Simulation input'!$D$30</f>
        <v>0</v>
      </c>
      <c r="R50" s="314">
        <f>(SUM(D50:J50)*'Simulation input'!$D$65)+(SUM(K50:M50)*'Simulation input'!$D$66)+(SUM(N50:Q50)*'Simulation input'!$D$67)</f>
        <v>0</v>
      </c>
      <c r="S50" s="314">
        <f t="shared" si="5"/>
        <v>0</v>
      </c>
      <c r="T50" s="318"/>
      <c r="U50" s="315">
        <f>IF('Student input data'!C50=0,0,       IF('Student input data'!C50&lt;'Simulation input'!$D$86,'Simulation input'!$D$79/'Simulation input'!$D$86*'Student input data'!C50,          IF('Student input data'!C50&lt;'Simulation input'!$D$72,'Simulation input'!$D$79,     'Student input data'!C50/'Simulation input'!$D$72)))</f>
        <v>0</v>
      </c>
      <c r="V50" s="317">
        <f>('Student input data'!C50/'Simulation input'!$D$107)+('Student input data'!V50/'Simulation input'!$D$93)</f>
        <v>0</v>
      </c>
      <c r="W50" s="315">
        <f>IF('Student input data'!C48=0,0,'Student input data'!R48/'Simulation input'!D$114)</f>
        <v>0</v>
      </c>
      <c r="X50" s="315">
        <f>IF('Simulation input'!$D$121="y",'Student input data'!V50*0.5/'Simulation input'!$D$128,0)</f>
        <v>0</v>
      </c>
      <c r="Y50" s="315">
        <f>IF('Simulation input'!$D$148="y",'Student input data'!V50*0.5/'Simulation input'!$D$155,0)</f>
        <v>0</v>
      </c>
      <c r="Z50" s="315">
        <f>IF('Student input data'!C48=0,0,'Student input data'!C48/'Simulation input'!D$190)</f>
        <v>0</v>
      </c>
      <c r="AA50" s="315">
        <f>IF('Student input data'!C48=0,0,'Simulation input'!D$205)</f>
        <v>0</v>
      </c>
      <c r="AB50" s="315">
        <f>IF('Student input data'!C48=0,0,'Student input data'!C48/'Simulation input'!D$226)</f>
        <v>0</v>
      </c>
      <c r="AC50" s="315">
        <f>IF('Student input data'!C48=0,0,('Student input data'!C48/'Simulation input'!D$241))</f>
        <v>0</v>
      </c>
      <c r="AD50" s="315">
        <f>IF('Student input data'!C50=0,0,'Student input data'!V50/'Simulation input'!D$233)</f>
        <v>0</v>
      </c>
      <c r="AE50" s="315">
        <f t="shared" si="0"/>
        <v>0</v>
      </c>
      <c r="AF50" s="343"/>
      <c r="AG50" s="315">
        <f>'Student input data'!C48/'Simulation input'!D$198</f>
        <v>0</v>
      </c>
      <c r="AH50" s="315">
        <f>IF('Simulation input'!D$35=0,0,'Student input data'!D48/'Simulation input'!D$35)+IF('Simulation input'!D$36=0,0,'Student input data'!E48/'Simulation input'!D$36)+IF('Simulation input'!D$37=0,0,'Student input data'!F48/'Simulation input'!D$37)+IF('Simulation input'!D$38=0,0,'Student input data'!G48/'Simulation input'!D$38)+IF('Simulation input'!D$39=0,0,'Student input data'!H48/'Simulation input'!D$39)+IF('Simulation input'!D$40=0,0,'Student input data'!I48/'Simulation input'!D$40)+IF('Simulation input'!D$41=0,0,'Student input data'!J48/'Simulation input'!D$41)+IF('Simulation input'!D$42=0,0,'Student input data'!K48/'Simulation input'!D$42)+IF('Simulation input'!D$43=0,0,'Student input data'!L48/'Simulation input'!D$43)+IF('Simulation input'!D$44=0,0,'Student input data'!M48/'Simulation input'!D$44)+IF('Simulation input'!D$45=0,0,'Student input data'!N48/'Simulation input'!D$45)+IF('Simulation input'!D$46=0,0,'Student input data'!O48/'Simulation input'!D$46)+IF('Simulation input'!D$47=0,0,'Student input data'!P48/'Simulation input'!D$47)+IF('Simulation input'!D$48=0,0,'Student input data'!Q48/'Simulation input'!D$47)</f>
        <v>0</v>
      </c>
      <c r="AI50" s="315">
        <f>('Student input data'!C48/450)*'Simulation input'!D$248</f>
        <v>0</v>
      </c>
      <c r="AJ50" s="315">
        <f>'Simulation input'!$D$212/'Simulation input'!$D$10*'Student input data'!C50</f>
        <v>0</v>
      </c>
      <c r="AK50" s="315">
        <f>IF('Student input data'!C50=0,0,IF('Student input data'!C50&lt;'Simulation input'!$D$10,0,('Student input data'!C50-'Simulation input'!$D$10)/'Simulation input'!$D$10)*'Simulation input'!D$219)</f>
        <v>0</v>
      </c>
      <c r="AL50" s="315"/>
      <c r="AM50" s="315">
        <f>IF('Student input data'!C48=0,0,'Simulation input'!D$255)</f>
        <v>0</v>
      </c>
      <c r="AN50" s="315">
        <f>IF('Student input data'!C50=0,0,IF('Student input data'!C50&lt;'Simulation input'!$D$10,0,('Student input data'!C50-'Simulation input'!$D$10)/'Simulation input'!$D$10)*'Simulation input'!D$262)</f>
        <v>0</v>
      </c>
      <c r="AO50" s="315">
        <f>('Student input data'!C48/450)*'Simulation input'!D$269</f>
        <v>0</v>
      </c>
      <c r="AP50" s="131"/>
      <c r="AQ50" s="132">
        <f>'Simulation input'!C$288*'Student input data'!C48</f>
        <v>0</v>
      </c>
      <c r="AR50" s="132">
        <f>'Simulation input'!C$289*'Student input data'!C48</f>
        <v>0</v>
      </c>
      <c r="AS50" s="132">
        <f>'Simulation input'!C$290*'Student input data'!C48</f>
        <v>0</v>
      </c>
      <c r="AT50" s="132">
        <f>'Simulation input'!C$291*'Student input data'!C48</f>
        <v>0</v>
      </c>
      <c r="AU50" s="132">
        <f>'Simulation input'!C$292*'Student input data'!C48</f>
        <v>0</v>
      </c>
      <c r="AV50" s="132">
        <f t="shared" si="6"/>
        <v>0</v>
      </c>
      <c r="AW50" s="132">
        <f>IF('Student input data'!C48=0,0,AV50/'Student input data'!C48)</f>
        <v>0</v>
      </c>
    </row>
    <row r="51" spans="1:49" x14ac:dyDescent="0.2">
      <c r="A51" s="72" t="str">
        <f>'Student input data'!A51</f>
        <v/>
      </c>
      <c r="B51" s="213" t="str">
        <f>IF('Student input data'!B51="","-",'Student input data'!B51)</f>
        <v>-</v>
      </c>
      <c r="C51" s="312">
        <f t="shared" si="4"/>
        <v>0</v>
      </c>
      <c r="D51" s="313">
        <f>'Student input data'!D51/'Simulation input'!D$17</f>
        <v>0</v>
      </c>
      <c r="E51" s="313">
        <f>IF('Simulation input'!D$52="y",'Student input data'!E51/'Simulation input'!D$18,('Student input data'!E51/2)/'Simulation input'!D$18)</f>
        <v>0</v>
      </c>
      <c r="F51" s="313">
        <f>'Student input data'!F51/'Simulation input'!D$19</f>
        <v>0</v>
      </c>
      <c r="G51" s="313">
        <f>'Student input data'!G51/'Simulation input'!D$20</f>
        <v>0</v>
      </c>
      <c r="H51" s="313">
        <f>'Student input data'!H51/'Simulation input'!D$21</f>
        <v>0</v>
      </c>
      <c r="I51" s="313">
        <f>'Student input data'!I51/'Simulation input'!D$22</f>
        <v>0</v>
      </c>
      <c r="J51" s="313">
        <f>'Student input data'!J51/'Simulation input'!D$23</f>
        <v>0</v>
      </c>
      <c r="K51" s="313">
        <f>'Student input data'!K51/'Simulation input'!D$24</f>
        <v>0</v>
      </c>
      <c r="L51" s="313">
        <f>'Student input data'!L51/'Simulation input'!$D$25</f>
        <v>0</v>
      </c>
      <c r="M51" s="313">
        <f>'Student input data'!M51/'Simulation input'!$D$26</f>
        <v>0</v>
      </c>
      <c r="N51" s="313">
        <f>'Student input data'!N51/'Simulation input'!$D$27</f>
        <v>0</v>
      </c>
      <c r="O51" s="313">
        <f>'Student input data'!O51/'Simulation input'!$D$28</f>
        <v>0</v>
      </c>
      <c r="P51" s="313">
        <f>'Student input data'!P51/'Simulation input'!$D$29</f>
        <v>0</v>
      </c>
      <c r="Q51" s="313">
        <f>'Student input data'!Q51/'Simulation input'!$D$30</f>
        <v>0</v>
      </c>
      <c r="R51" s="314">
        <f>(SUM(D51:J51)*'Simulation input'!$D$65)+(SUM(K51:M51)*'Simulation input'!$D$66)+(SUM(N51:Q51)*'Simulation input'!$D$67)</f>
        <v>0</v>
      </c>
      <c r="S51" s="314">
        <f t="shared" si="5"/>
        <v>0</v>
      </c>
      <c r="T51" s="318"/>
      <c r="U51" s="315">
        <f>IF('Student input data'!C51=0,0,       IF('Student input data'!C51&lt;'Simulation input'!$D$86,'Simulation input'!$D$79/'Simulation input'!$D$86*'Student input data'!C51,          IF('Student input data'!C51&lt;'Simulation input'!$D$72,'Simulation input'!$D$79,     'Student input data'!C51/'Simulation input'!$D$72)))</f>
        <v>0</v>
      </c>
      <c r="V51" s="317">
        <f>('Student input data'!C51/'Simulation input'!$D$107)+('Student input data'!V51/'Simulation input'!$D$93)</f>
        <v>0</v>
      </c>
      <c r="W51" s="315">
        <f>IF('Student input data'!C51=0,0,'Student input data'!R51/'Simulation input'!D$114)</f>
        <v>0</v>
      </c>
      <c r="X51" s="315">
        <f>IF('Simulation input'!$D$121="y",'Student input data'!V51*0.5/'Simulation input'!$D$128,0)</f>
        <v>0</v>
      </c>
      <c r="Y51" s="315">
        <f>IF('Simulation input'!$D$148="y",'Student input data'!V51*0.5/'Simulation input'!$D$155,0)</f>
        <v>0</v>
      </c>
      <c r="Z51" s="315">
        <f>IF('Student input data'!C51=0,0,'Student input data'!C51/'Simulation input'!D$190)</f>
        <v>0</v>
      </c>
      <c r="AA51" s="315">
        <f>IF('Student input data'!C51=0,0,'Simulation input'!D$205)</f>
        <v>0</v>
      </c>
      <c r="AB51" s="315">
        <f>IF('Student input data'!C51=0,0,'Student input data'!C51/'Simulation input'!D$226)</f>
        <v>0</v>
      </c>
      <c r="AC51" s="315">
        <f>IF('Student input data'!C51=0,0,('Student input data'!C51/'Simulation input'!D$241))</f>
        <v>0</v>
      </c>
      <c r="AD51" s="315">
        <f>IF('Student input data'!C51=0,0,'Student input data'!V51/'Simulation input'!D$233)</f>
        <v>0</v>
      </c>
      <c r="AE51" s="315">
        <f t="shared" si="0"/>
        <v>0</v>
      </c>
      <c r="AF51" s="343"/>
      <c r="AG51" s="315">
        <f>'Student input data'!C51/'Simulation input'!D$198</f>
        <v>0</v>
      </c>
      <c r="AH51" s="315">
        <f>IF('Simulation input'!D$35=0,0,'Student input data'!D51/'Simulation input'!D$35)+IF('Simulation input'!D$36=0,0,'Student input data'!E51/'Simulation input'!D$36)+IF('Simulation input'!D$37=0,0,'Student input data'!F51/'Simulation input'!D$37)+IF('Simulation input'!D$38=0,0,'Student input data'!G51/'Simulation input'!D$38)+IF('Simulation input'!D$39=0,0,'Student input data'!H51/'Simulation input'!D$39)+IF('Simulation input'!D$40=0,0,'Student input data'!I51/'Simulation input'!D$40)+IF('Simulation input'!D$41=0,0,'Student input data'!J51/'Simulation input'!D$41)+IF('Simulation input'!D$42=0,0,'Student input data'!K51/'Simulation input'!D$42)+IF('Simulation input'!D$43=0,0,'Student input data'!L51/'Simulation input'!D$43)+IF('Simulation input'!D$44=0,0,'Student input data'!M51/'Simulation input'!D$44)+IF('Simulation input'!D$45=0,0,'Student input data'!N51/'Simulation input'!D$45)+IF('Simulation input'!D$46=0,0,'Student input data'!O51/'Simulation input'!D$46)+IF('Simulation input'!D$47=0,0,'Student input data'!P51/'Simulation input'!D$47)+IF('Simulation input'!D$48=0,0,'Student input data'!Q51/'Simulation input'!D$47)</f>
        <v>0</v>
      </c>
      <c r="AI51" s="315">
        <f>('Student input data'!C51/450)*'Simulation input'!D$248</f>
        <v>0</v>
      </c>
      <c r="AJ51" s="315">
        <f>'Simulation input'!$D$212/'Simulation input'!$D$10*'Student input data'!C51</f>
        <v>0</v>
      </c>
      <c r="AK51" s="315">
        <f>IF('Student input data'!C51=0,0,IF('Student input data'!C51&lt;'Simulation input'!$D$10,0,('Student input data'!C51-'Simulation input'!$D$10)/'Simulation input'!$D$10)*'Simulation input'!D$219)</f>
        <v>0</v>
      </c>
      <c r="AL51" s="315"/>
      <c r="AM51" s="315">
        <f>IF('Student input data'!C51=0,0,'Simulation input'!D$255)</f>
        <v>0</v>
      </c>
      <c r="AN51" s="315">
        <f>IF('Student input data'!C51=0,0,IF('Student input data'!C51&lt;'Simulation input'!$D$10,0,('Student input data'!C51-'Simulation input'!$D$10)/'Simulation input'!$D$10)*'Simulation input'!D$262)</f>
        <v>0</v>
      </c>
      <c r="AO51" s="315">
        <f>('Student input data'!C51/450)*'Simulation input'!D$269</f>
        <v>0</v>
      </c>
      <c r="AP51" s="131"/>
      <c r="AQ51" s="132">
        <f>'Simulation input'!C$288*'Student input data'!C51</f>
        <v>0</v>
      </c>
      <c r="AR51" s="132">
        <f>'Simulation input'!C$289*'Student input data'!C51</f>
        <v>0</v>
      </c>
      <c r="AS51" s="132">
        <f>'Simulation input'!C$290*'Student input data'!C51</f>
        <v>0</v>
      </c>
      <c r="AT51" s="132">
        <f>'Simulation input'!C$291*'Student input data'!C51</f>
        <v>0</v>
      </c>
      <c r="AU51" s="132">
        <f>'Simulation input'!C$292*'Student input data'!C51</f>
        <v>0</v>
      </c>
      <c r="AV51" s="132">
        <f t="shared" si="6"/>
        <v>0</v>
      </c>
      <c r="AW51" s="132">
        <f>IF('Student input data'!C51=0,0,AV51/'Student input data'!C51)</f>
        <v>0</v>
      </c>
    </row>
    <row r="52" spans="1:49" x14ac:dyDescent="0.2">
      <c r="A52" s="72" t="str">
        <f>'Student input data'!A52</f>
        <v/>
      </c>
      <c r="B52" s="213" t="str">
        <f>IF('Student input data'!B52="","-",'Student input data'!B52)</f>
        <v>-</v>
      </c>
      <c r="C52" s="312">
        <f t="shared" si="4"/>
        <v>0</v>
      </c>
      <c r="D52" s="313">
        <f>'Student input data'!D52/'Simulation input'!D$17</f>
        <v>0</v>
      </c>
      <c r="E52" s="313">
        <f>IF('Simulation input'!D$52="y",'Student input data'!E52/'Simulation input'!D$18,('Student input data'!E52/2)/'Simulation input'!D$18)</f>
        <v>0</v>
      </c>
      <c r="F52" s="313">
        <f>'Student input data'!F52/'Simulation input'!D$19</f>
        <v>0</v>
      </c>
      <c r="G52" s="313">
        <f>'Student input data'!G52/'Simulation input'!D$20</f>
        <v>0</v>
      </c>
      <c r="H52" s="313">
        <f>'Student input data'!H52/'Simulation input'!D$21</f>
        <v>0</v>
      </c>
      <c r="I52" s="313">
        <f>'Student input data'!I52/'Simulation input'!D$22</f>
        <v>0</v>
      </c>
      <c r="J52" s="313">
        <f>'Student input data'!J52/'Simulation input'!D$23</f>
        <v>0</v>
      </c>
      <c r="K52" s="313">
        <f>'Student input data'!K52/'Simulation input'!D$24</f>
        <v>0</v>
      </c>
      <c r="L52" s="313">
        <f>'Student input data'!L52/'Simulation input'!$D$25</f>
        <v>0</v>
      </c>
      <c r="M52" s="313">
        <f>'Student input data'!M52/'Simulation input'!$D$26</f>
        <v>0</v>
      </c>
      <c r="N52" s="313">
        <f>'Student input data'!N52/'Simulation input'!$D$27</f>
        <v>0</v>
      </c>
      <c r="O52" s="313">
        <f>'Student input data'!O52/'Simulation input'!$D$28</f>
        <v>0</v>
      </c>
      <c r="P52" s="313">
        <f>'Student input data'!P52/'Simulation input'!$D$29</f>
        <v>0</v>
      </c>
      <c r="Q52" s="313">
        <f>'Student input data'!Q52/'Simulation input'!$D$30</f>
        <v>0</v>
      </c>
      <c r="R52" s="314">
        <f>(SUM(D52:J52)*'Simulation input'!$D$65)+(SUM(K52:M52)*'Simulation input'!$D$66)+(SUM(N52:Q52)*'Simulation input'!$D$67)</f>
        <v>0</v>
      </c>
      <c r="S52" s="314">
        <f t="shared" si="5"/>
        <v>0</v>
      </c>
      <c r="T52" s="318"/>
      <c r="U52" s="315">
        <f>IF('Student input data'!C52=0,0,       IF('Student input data'!C52&lt;'Simulation input'!$D$86,'Simulation input'!$D$79/'Simulation input'!$D$86*'Student input data'!C52,          IF('Student input data'!C52&lt;'Simulation input'!$D$72,'Simulation input'!$D$79,     'Student input data'!C52/'Simulation input'!$D$72)))</f>
        <v>0</v>
      </c>
      <c r="V52" s="317">
        <f>('Student input data'!C52/'Simulation input'!$D$107)+('Student input data'!V52/'Simulation input'!$D$93)</f>
        <v>0</v>
      </c>
      <c r="W52" s="315">
        <f>IF('Student input data'!C52=0,0,'Student input data'!R52/'Simulation input'!D$114)</f>
        <v>0</v>
      </c>
      <c r="X52" s="315">
        <f>IF('Simulation input'!$D$121="y",'Student input data'!V52*0.5/'Simulation input'!$D$128,0)</f>
        <v>0</v>
      </c>
      <c r="Y52" s="315">
        <f>IF('Simulation input'!$D$148="y",'Student input data'!V52*0.5/'Simulation input'!$D$155,0)</f>
        <v>0</v>
      </c>
      <c r="Z52" s="315">
        <f>IF('Student input data'!C52=0,0,'Student input data'!C52/'Simulation input'!D$190)</f>
        <v>0</v>
      </c>
      <c r="AA52" s="315">
        <f>IF('Student input data'!C52=0,0,'Simulation input'!D$205)</f>
        <v>0</v>
      </c>
      <c r="AB52" s="315">
        <f>IF('Student input data'!C52=0,0,'Student input data'!C52/'Simulation input'!D$226)</f>
        <v>0</v>
      </c>
      <c r="AC52" s="315">
        <f>IF('Student input data'!C52=0,0,('Student input data'!C52/'Simulation input'!D$241))</f>
        <v>0</v>
      </c>
      <c r="AD52" s="315">
        <f>IF('Student input data'!C52=0,0,'Student input data'!V52/'Simulation input'!D$233)</f>
        <v>0</v>
      </c>
      <c r="AE52" s="315">
        <f t="shared" si="0"/>
        <v>0</v>
      </c>
      <c r="AF52" s="343"/>
      <c r="AG52" s="315">
        <f>'Student input data'!C52/'Simulation input'!D$198</f>
        <v>0</v>
      </c>
      <c r="AH52" s="315">
        <f>IF('Simulation input'!D$35=0,0,'Student input data'!D52/'Simulation input'!D$35)+IF('Simulation input'!D$36=0,0,'Student input data'!E52/'Simulation input'!D$36)+IF('Simulation input'!D$37=0,0,'Student input data'!F52/'Simulation input'!D$37)+IF('Simulation input'!D$38=0,0,'Student input data'!G52/'Simulation input'!D$38)+IF('Simulation input'!D$39=0,0,'Student input data'!H52/'Simulation input'!D$39)+IF('Simulation input'!D$40=0,0,'Student input data'!I52/'Simulation input'!D$40)+IF('Simulation input'!D$41=0,0,'Student input data'!J52/'Simulation input'!D$41)+IF('Simulation input'!D$42=0,0,'Student input data'!K52/'Simulation input'!D$42)+IF('Simulation input'!D$43=0,0,'Student input data'!L52/'Simulation input'!D$43)+IF('Simulation input'!D$44=0,0,'Student input data'!M52/'Simulation input'!D$44)+IF('Simulation input'!D$45=0,0,'Student input data'!N52/'Simulation input'!D$45)+IF('Simulation input'!D$46=0,0,'Student input data'!O52/'Simulation input'!D$46)+IF('Simulation input'!D$47=0,0,'Student input data'!P52/'Simulation input'!D$47)+IF('Simulation input'!D$48=0,0,'Student input data'!Q52/'Simulation input'!D$47)</f>
        <v>0</v>
      </c>
      <c r="AI52" s="315">
        <f>('Student input data'!C52/450)*'Simulation input'!D$248</f>
        <v>0</v>
      </c>
      <c r="AJ52" s="315">
        <f>'Simulation input'!$D$212/'Simulation input'!$D$10*'Student input data'!C52</f>
        <v>0</v>
      </c>
      <c r="AK52" s="315">
        <f>IF('Student input data'!C52=0,0,IF('Student input data'!C52&lt;'Simulation input'!$D$10,0,('Student input data'!C52-'Simulation input'!$D$10)/'Simulation input'!$D$10)*'Simulation input'!D$219)</f>
        <v>0</v>
      </c>
      <c r="AL52" s="315"/>
      <c r="AM52" s="315">
        <f>IF('Student input data'!C52=0,0,'Simulation input'!D$255)</f>
        <v>0</v>
      </c>
      <c r="AN52" s="315">
        <f>IF('Student input data'!C52=0,0,IF('Student input data'!C52&lt;'Simulation input'!$D$10,0,('Student input data'!C52-'Simulation input'!$D$10)/'Simulation input'!$D$10)*'Simulation input'!D$262)</f>
        <v>0</v>
      </c>
      <c r="AO52" s="315">
        <f>('Student input data'!C52/450)*'Simulation input'!D$269</f>
        <v>0</v>
      </c>
      <c r="AP52" s="131"/>
      <c r="AQ52" s="132">
        <f>'Simulation input'!C$288*'Student input data'!C52</f>
        <v>0</v>
      </c>
      <c r="AR52" s="132">
        <f>'Simulation input'!C$289*'Student input data'!C52</f>
        <v>0</v>
      </c>
      <c r="AS52" s="132">
        <f>'Simulation input'!C$290*'Student input data'!C52</f>
        <v>0</v>
      </c>
      <c r="AT52" s="132">
        <f>'Simulation input'!C$291*'Student input data'!C52</f>
        <v>0</v>
      </c>
      <c r="AU52" s="132">
        <f>'Simulation input'!C$292*'Student input data'!C52</f>
        <v>0</v>
      </c>
      <c r="AV52" s="132">
        <f t="shared" si="6"/>
        <v>0</v>
      </c>
      <c r="AW52" s="132">
        <f>IF('Student input data'!C52=0,0,AV52/'Student input data'!C52)</f>
        <v>0</v>
      </c>
    </row>
    <row r="53" spans="1:49" x14ac:dyDescent="0.2">
      <c r="A53" s="204"/>
      <c r="B53" s="465" t="s">
        <v>231</v>
      </c>
      <c r="C53" s="319">
        <f t="shared" ref="C53:M53" si="10">SUM(C13:C52)</f>
        <v>325.52</v>
      </c>
      <c r="D53" s="320">
        <f t="shared" si="10"/>
        <v>0</v>
      </c>
      <c r="E53" s="320">
        <f t="shared" si="10"/>
        <v>199.79999999999998</v>
      </c>
      <c r="F53" s="320">
        <f t="shared" si="10"/>
        <v>15.266666666666666</v>
      </c>
      <c r="G53" s="320">
        <f t="shared" si="10"/>
        <v>76.86666666666666</v>
      </c>
      <c r="H53" s="320">
        <f t="shared" si="10"/>
        <v>15.266666666666666</v>
      </c>
      <c r="I53" s="320">
        <f t="shared" si="10"/>
        <v>9.16</v>
      </c>
      <c r="J53" s="320">
        <f t="shared" si="10"/>
        <v>9.16</v>
      </c>
      <c r="K53" s="320">
        <f t="shared" si="10"/>
        <v>0</v>
      </c>
      <c r="L53" s="320">
        <f t="shared" si="10"/>
        <v>0</v>
      </c>
      <c r="M53" s="320">
        <f t="shared" si="10"/>
        <v>0</v>
      </c>
      <c r="N53" s="320">
        <f t="shared" ref="N53:S53" si="11">SUM(N13:N51)</f>
        <v>0</v>
      </c>
      <c r="O53" s="320">
        <f t="shared" si="11"/>
        <v>0</v>
      </c>
      <c r="P53" s="320">
        <f t="shared" si="11"/>
        <v>0</v>
      </c>
      <c r="Q53" s="320">
        <f t="shared" si="11"/>
        <v>0</v>
      </c>
      <c r="R53" s="320">
        <f t="shared" si="11"/>
        <v>65.103999999999999</v>
      </c>
      <c r="S53" s="320">
        <f t="shared" si="11"/>
        <v>390.62399999999997</v>
      </c>
      <c r="T53" s="321"/>
      <c r="U53" s="320">
        <f>SUM(U13:U52)</f>
        <v>25.33</v>
      </c>
      <c r="V53" s="320">
        <f t="shared" ref="V53:AE53" si="12">SUM(V13:V52)</f>
        <v>15.007777777777779</v>
      </c>
      <c r="W53" s="320">
        <f t="shared" si="12"/>
        <v>4.2</v>
      </c>
      <c r="X53" s="320">
        <f t="shared" si="12"/>
        <v>1.5625</v>
      </c>
      <c r="Y53" s="320">
        <f t="shared" si="12"/>
        <v>1.5625</v>
      </c>
      <c r="Z53" s="320">
        <f t="shared" si="12"/>
        <v>35.929078014184398</v>
      </c>
      <c r="AA53" s="320">
        <f t="shared" si="12"/>
        <v>3</v>
      </c>
      <c r="AB53" s="320">
        <f t="shared" si="12"/>
        <v>6.7546666666666662</v>
      </c>
      <c r="AC53" s="320">
        <f t="shared" si="12"/>
        <v>11.257777777777779</v>
      </c>
      <c r="AD53" s="320">
        <f t="shared" si="12"/>
        <v>3</v>
      </c>
      <c r="AE53" s="320">
        <f t="shared" si="12"/>
        <v>498.2283002364066</v>
      </c>
      <c r="AF53" s="344"/>
      <c r="AG53" s="320">
        <f>SUM(AG13:AG52)</f>
        <v>5.0659999999999994E-7</v>
      </c>
      <c r="AH53" s="320">
        <f t="shared" ref="AH53:AO53" si="13">SUM(AH13:AH52)</f>
        <v>0</v>
      </c>
      <c r="AI53" s="320">
        <f t="shared" si="13"/>
        <v>22.515555555555558</v>
      </c>
      <c r="AJ53" s="320">
        <f t="shared" si="13"/>
        <v>9.8505555555555553</v>
      </c>
      <c r="AK53" s="320">
        <f t="shared" si="13"/>
        <v>8.2577777777777772</v>
      </c>
      <c r="AL53" s="320"/>
      <c r="AM53" s="320">
        <f t="shared" si="13"/>
        <v>3</v>
      </c>
      <c r="AN53" s="320">
        <f t="shared" si="13"/>
        <v>8.2577777777777772</v>
      </c>
      <c r="AO53" s="320">
        <f t="shared" si="13"/>
        <v>22.515555555555558</v>
      </c>
      <c r="AP53" s="205"/>
      <c r="AQ53" s="206">
        <f t="shared" ref="AQ53:AV53" si="14">SUM(AQ13:AQ52)</f>
        <v>633250</v>
      </c>
      <c r="AR53" s="206">
        <f t="shared" si="14"/>
        <v>1266500</v>
      </c>
      <c r="AS53" s="206">
        <f t="shared" si="14"/>
        <v>1089190</v>
      </c>
      <c r="AT53" s="206">
        <f t="shared" si="14"/>
        <v>1519800</v>
      </c>
      <c r="AU53" s="206">
        <f t="shared" si="14"/>
        <v>202640</v>
      </c>
      <c r="AV53" s="206">
        <f t="shared" si="14"/>
        <v>4711380</v>
      </c>
      <c r="AW53" s="206">
        <f>IF('Student input data'!C53=0,0,AV53/'Student input data'!C53)</f>
        <v>930</v>
      </c>
    </row>
    <row r="54" spans="1:49" x14ac:dyDescent="0.2">
      <c r="B54" s="109"/>
      <c r="C54" s="313"/>
      <c r="D54" s="313"/>
      <c r="E54" s="313"/>
      <c r="F54" s="313"/>
      <c r="G54" s="313"/>
      <c r="H54" s="313"/>
      <c r="I54" s="313"/>
      <c r="J54" s="313"/>
      <c r="K54" s="313"/>
      <c r="L54" s="313"/>
      <c r="M54" s="313"/>
      <c r="N54" s="313"/>
      <c r="O54" s="313"/>
      <c r="P54" s="313"/>
      <c r="Q54" s="313"/>
      <c r="R54" s="313"/>
      <c r="S54" s="313"/>
      <c r="T54" s="318"/>
      <c r="U54" s="313"/>
      <c r="V54" s="313"/>
      <c r="W54" s="313"/>
      <c r="X54" s="323"/>
      <c r="Y54" s="323"/>
      <c r="Z54" s="323"/>
      <c r="AA54" s="323"/>
      <c r="AB54" s="323"/>
      <c r="AC54" s="323"/>
      <c r="AD54" s="323"/>
      <c r="AE54" s="313"/>
      <c r="AF54" s="345"/>
      <c r="AG54" s="313"/>
      <c r="AH54" s="313"/>
      <c r="AI54" s="313"/>
      <c r="AJ54" s="313"/>
      <c r="AK54" s="313"/>
      <c r="AL54" s="313"/>
      <c r="AM54" s="313"/>
      <c r="AN54" s="313"/>
      <c r="AO54" s="313"/>
      <c r="AP54" s="111"/>
      <c r="AQ54" s="110"/>
      <c r="AR54" s="110"/>
      <c r="AS54" s="110"/>
      <c r="AT54" s="110"/>
      <c r="AU54" s="110"/>
      <c r="AV54" s="110"/>
      <c r="AW54" s="110"/>
    </row>
    <row r="55" spans="1:49" x14ac:dyDescent="0.2">
      <c r="B55" s="109"/>
      <c r="C55" s="313"/>
      <c r="D55" s="313"/>
      <c r="E55" s="313"/>
      <c r="F55" s="313"/>
      <c r="G55" s="313"/>
      <c r="H55" s="313"/>
      <c r="I55" s="313"/>
      <c r="J55" s="313"/>
      <c r="K55" s="313"/>
      <c r="L55" s="313"/>
      <c r="M55" s="313"/>
      <c r="N55" s="313"/>
      <c r="O55" s="313"/>
      <c r="P55" s="313"/>
      <c r="Q55" s="313"/>
      <c r="R55" s="313"/>
      <c r="S55" s="313"/>
      <c r="T55" s="318"/>
      <c r="U55" s="313"/>
      <c r="V55" s="313"/>
      <c r="W55" s="313"/>
      <c r="X55" s="313"/>
      <c r="Y55" s="313"/>
      <c r="Z55" s="313"/>
      <c r="AA55" s="313"/>
      <c r="AB55" s="313"/>
      <c r="AC55" s="313"/>
      <c r="AD55" s="313"/>
      <c r="AE55" s="313"/>
      <c r="AF55" s="345"/>
      <c r="AG55" s="313"/>
      <c r="AH55" s="313"/>
      <c r="AI55" s="313"/>
      <c r="AJ55" s="313"/>
      <c r="AK55" s="313"/>
      <c r="AL55" s="313"/>
      <c r="AM55" s="313"/>
      <c r="AN55" s="313"/>
      <c r="AO55" s="313"/>
      <c r="AP55" s="111"/>
      <c r="AQ55" s="110"/>
      <c r="AR55" s="110"/>
      <c r="AS55" s="110"/>
      <c r="AT55" s="110"/>
      <c r="AU55" s="110"/>
      <c r="AV55" s="110"/>
      <c r="AW55" s="110"/>
    </row>
    <row r="56" spans="1:49" x14ac:dyDescent="0.2">
      <c r="B56" s="109"/>
      <c r="C56" s="313"/>
      <c r="D56" s="313"/>
      <c r="E56" s="313"/>
      <c r="F56" s="313"/>
      <c r="G56" s="313"/>
      <c r="H56" s="313"/>
      <c r="I56" s="313"/>
      <c r="J56" s="313"/>
      <c r="K56" s="313"/>
      <c r="L56" s="313"/>
      <c r="M56" s="313"/>
      <c r="N56" s="313"/>
      <c r="O56" s="313"/>
      <c r="P56" s="313"/>
      <c r="Q56" s="313"/>
      <c r="R56" s="313"/>
      <c r="S56" s="313"/>
      <c r="T56" s="318"/>
      <c r="U56" s="313"/>
      <c r="V56" s="313"/>
      <c r="W56" s="313"/>
      <c r="X56" s="313"/>
      <c r="Y56" s="313"/>
      <c r="Z56" s="313"/>
      <c r="AA56" s="313"/>
      <c r="AB56" s="313"/>
      <c r="AC56" s="313"/>
      <c r="AD56" s="313"/>
      <c r="AE56" s="313"/>
      <c r="AF56" s="345"/>
      <c r="AG56" s="313"/>
      <c r="AH56" s="313"/>
      <c r="AI56" s="313"/>
      <c r="AJ56" s="313"/>
      <c r="AK56" s="313"/>
      <c r="AL56" s="313"/>
      <c r="AM56" s="313"/>
      <c r="AN56" s="313"/>
      <c r="AO56" s="313"/>
      <c r="AP56" s="111"/>
      <c r="AQ56" s="110"/>
      <c r="AR56" s="110"/>
      <c r="AS56" s="110"/>
      <c r="AT56" s="110"/>
      <c r="AU56" s="110"/>
      <c r="AV56" s="110"/>
      <c r="AW56" s="110"/>
    </row>
    <row r="57" spans="1:49" x14ac:dyDescent="0.2">
      <c r="B57" s="94"/>
      <c r="C57" s="325"/>
      <c r="D57" s="313"/>
      <c r="E57" s="313"/>
      <c r="F57" s="313"/>
      <c r="G57" s="313"/>
      <c r="H57" s="313"/>
      <c r="I57" s="313"/>
      <c r="J57" s="313"/>
      <c r="K57" s="313"/>
      <c r="L57" s="313"/>
      <c r="M57" s="313"/>
      <c r="N57" s="313"/>
      <c r="O57" s="313"/>
      <c r="P57" s="313"/>
      <c r="Q57" s="313"/>
      <c r="R57" s="313"/>
      <c r="S57" s="313"/>
      <c r="T57" s="318"/>
      <c r="U57" s="313"/>
      <c r="V57" s="313"/>
      <c r="W57" s="313"/>
      <c r="X57" s="313"/>
      <c r="Y57" s="313"/>
      <c r="Z57" s="313"/>
      <c r="AA57" s="313"/>
      <c r="AB57" s="313"/>
      <c r="AC57" s="313"/>
      <c r="AD57" s="313"/>
      <c r="AE57" s="313"/>
      <c r="AF57" s="345"/>
      <c r="AG57" s="313"/>
      <c r="AH57" s="313"/>
      <c r="AI57" s="313"/>
      <c r="AJ57" s="313"/>
      <c r="AK57" s="313"/>
      <c r="AL57" s="313"/>
      <c r="AM57" s="313"/>
      <c r="AN57" s="313"/>
      <c r="AO57" s="313"/>
      <c r="AP57" s="111"/>
      <c r="AQ57" s="110"/>
      <c r="AR57" s="110"/>
      <c r="AS57" s="110"/>
      <c r="AT57" s="110"/>
      <c r="AU57" s="110"/>
      <c r="AV57" s="110"/>
      <c r="AW57" s="110"/>
    </row>
    <row r="58" spans="1:49" x14ac:dyDescent="0.2">
      <c r="B58" s="91"/>
      <c r="C58" s="536" t="s">
        <v>424</v>
      </c>
      <c r="D58" s="537"/>
      <c r="E58" s="537"/>
      <c r="F58" s="537"/>
      <c r="G58" s="537"/>
      <c r="H58" s="537"/>
      <c r="I58" s="537"/>
      <c r="J58" s="537"/>
      <c r="K58" s="537"/>
      <c r="L58" s="537"/>
      <c r="M58" s="537"/>
      <c r="N58" s="537"/>
      <c r="O58" s="537"/>
      <c r="P58" s="537"/>
      <c r="Q58" s="537"/>
      <c r="R58" s="537"/>
      <c r="S58" s="537"/>
      <c r="T58" s="318"/>
      <c r="U58" s="536" t="s">
        <v>227</v>
      </c>
      <c r="V58" s="536"/>
      <c r="W58" s="536"/>
      <c r="X58" s="536"/>
      <c r="Y58" s="536"/>
      <c r="Z58" s="536"/>
      <c r="AA58" s="536"/>
      <c r="AB58" s="536"/>
      <c r="AC58" s="536"/>
      <c r="AD58" s="536"/>
      <c r="AE58" s="536"/>
      <c r="AF58" s="326"/>
      <c r="AG58" s="531" t="s">
        <v>289</v>
      </c>
      <c r="AH58" s="532"/>
      <c r="AI58" s="532"/>
      <c r="AJ58" s="533"/>
      <c r="AK58" s="532"/>
      <c r="AL58" s="304"/>
      <c r="AM58" s="547" t="s">
        <v>286</v>
      </c>
      <c r="AN58" s="547"/>
      <c r="AO58" s="547"/>
      <c r="AP58" s="95"/>
      <c r="AQ58" s="512" t="s">
        <v>157</v>
      </c>
      <c r="AR58" s="512"/>
      <c r="AS58" s="512"/>
      <c r="AT58" s="512"/>
      <c r="AU58" s="512"/>
      <c r="AV58" s="512"/>
      <c r="AW58" s="512"/>
    </row>
    <row r="59" spans="1:49" ht="15" customHeight="1" x14ac:dyDescent="0.2">
      <c r="B59" s="94"/>
      <c r="C59" s="300" t="s">
        <v>34</v>
      </c>
      <c r="D59" s="546" t="s">
        <v>346</v>
      </c>
      <c r="E59" s="546"/>
      <c r="F59" s="546"/>
      <c r="G59" s="546"/>
      <c r="H59" s="546"/>
      <c r="I59" s="546"/>
      <c r="J59" s="546"/>
      <c r="K59" s="546"/>
      <c r="L59" s="546"/>
      <c r="M59" s="546"/>
      <c r="N59" s="546"/>
      <c r="O59" s="546"/>
      <c r="P59" s="546"/>
      <c r="Q59" s="546"/>
      <c r="R59" s="539" t="s">
        <v>464</v>
      </c>
      <c r="S59" s="539" t="s">
        <v>345</v>
      </c>
      <c r="T59" s="313"/>
      <c r="U59" s="506" t="s">
        <v>332</v>
      </c>
      <c r="V59" s="543" t="s">
        <v>333</v>
      </c>
      <c r="W59" s="302"/>
      <c r="X59" s="541" t="s">
        <v>335</v>
      </c>
      <c r="Y59" s="541" t="s">
        <v>336</v>
      </c>
      <c r="Z59" s="506" t="s">
        <v>337</v>
      </c>
      <c r="AA59" s="414"/>
      <c r="AB59" s="414"/>
      <c r="AC59" s="506" t="s">
        <v>356</v>
      </c>
      <c r="AD59" s="506" t="s">
        <v>338</v>
      </c>
      <c r="AE59" s="506" t="s">
        <v>339</v>
      </c>
      <c r="AF59" s="327"/>
      <c r="AG59" s="506" t="s">
        <v>347</v>
      </c>
      <c r="AH59" s="506" t="s">
        <v>348</v>
      </c>
      <c r="AI59" s="506" t="s">
        <v>349</v>
      </c>
      <c r="AJ59" s="506" t="s">
        <v>340</v>
      </c>
      <c r="AK59" s="506" t="s">
        <v>341</v>
      </c>
      <c r="AL59" s="414"/>
      <c r="AM59" s="506" t="s">
        <v>61</v>
      </c>
      <c r="AN59" s="506" t="s">
        <v>465</v>
      </c>
      <c r="AO59" s="506" t="s">
        <v>80</v>
      </c>
      <c r="AP59" s="92"/>
      <c r="AQ59" s="508" t="s">
        <v>342</v>
      </c>
      <c r="AR59" s="416"/>
      <c r="AS59" s="508" t="s">
        <v>352</v>
      </c>
      <c r="AT59" s="508" t="s">
        <v>351</v>
      </c>
      <c r="AU59" s="508" t="s">
        <v>432</v>
      </c>
      <c r="AV59" s="508" t="s">
        <v>343</v>
      </c>
      <c r="AW59" s="535" t="s">
        <v>344</v>
      </c>
    </row>
    <row r="60" spans="1:49" ht="32" customHeight="1" x14ac:dyDescent="0.2">
      <c r="B60" s="65" t="s">
        <v>113</v>
      </c>
      <c r="C60" s="309" t="s">
        <v>214</v>
      </c>
      <c r="D60" s="309" t="s">
        <v>155</v>
      </c>
      <c r="E60" s="309" t="s">
        <v>161</v>
      </c>
      <c r="F60" s="412">
        <v>1</v>
      </c>
      <c r="G60" s="412">
        <f>1+F60</f>
        <v>2</v>
      </c>
      <c r="H60" s="412">
        <f>1+G60</f>
        <v>3</v>
      </c>
      <c r="I60" s="412">
        <f>1+H60</f>
        <v>4</v>
      </c>
      <c r="J60" s="412">
        <f>1+I60</f>
        <v>5</v>
      </c>
      <c r="K60" s="412">
        <v>6</v>
      </c>
      <c r="L60" s="412">
        <v>7</v>
      </c>
      <c r="M60" s="412">
        <v>8</v>
      </c>
      <c r="N60" s="412">
        <v>9</v>
      </c>
      <c r="O60" s="412">
        <v>10</v>
      </c>
      <c r="P60" s="412">
        <v>11</v>
      </c>
      <c r="Q60" s="412">
        <v>12</v>
      </c>
      <c r="R60" s="548"/>
      <c r="S60" s="548"/>
      <c r="T60" s="313"/>
      <c r="U60" s="507"/>
      <c r="V60" s="544"/>
      <c r="W60" s="415" t="s">
        <v>334</v>
      </c>
      <c r="X60" s="542"/>
      <c r="Y60" s="542"/>
      <c r="Z60" s="538"/>
      <c r="AA60" s="415" t="s">
        <v>178</v>
      </c>
      <c r="AB60" s="415" t="s">
        <v>28</v>
      </c>
      <c r="AC60" s="538"/>
      <c r="AD60" s="538"/>
      <c r="AE60" s="538"/>
      <c r="AF60" s="327"/>
      <c r="AG60" s="507"/>
      <c r="AH60" s="507"/>
      <c r="AI60" s="507"/>
      <c r="AJ60" s="507"/>
      <c r="AK60" s="507"/>
      <c r="AL60" s="311"/>
      <c r="AM60" s="507"/>
      <c r="AN60" s="507"/>
      <c r="AO60" s="507"/>
      <c r="AP60" s="92"/>
      <c r="AQ60" s="534"/>
      <c r="AR60" s="413" t="s">
        <v>106</v>
      </c>
      <c r="AS60" s="534"/>
      <c r="AT60" s="534"/>
      <c r="AU60" s="534"/>
      <c r="AV60" s="534"/>
      <c r="AW60" s="501"/>
    </row>
    <row r="61" spans="1:49" x14ac:dyDescent="0.2">
      <c r="A61" s="72">
        <f>'Student input data'!A61</f>
        <v>1</v>
      </c>
      <c r="B61" s="213" t="str">
        <f>IF('Student input data'!B61="","-",'Student input data'!B61)</f>
        <v>New School</v>
      </c>
      <c r="C61" s="328">
        <f t="shared" ref="C61:C70" si="15">SUM(D61:Q61)</f>
        <v>95.399999999999977</v>
      </c>
      <c r="D61" s="312">
        <f>'Student input data'!D61/'Simulation input'!$D$17</f>
        <v>0</v>
      </c>
      <c r="E61" s="312">
        <f>IF('Simulation input'!$D$52="y",'Student input data'!E61/'Simulation input'!D$18,('Student input data'!E61/2)/'Simulation input'!D$18)</f>
        <v>66.599999999999994</v>
      </c>
      <c r="F61" s="312">
        <f>'Student input data'!F$61/'Simulation input'!$D$19</f>
        <v>0</v>
      </c>
      <c r="G61" s="312">
        <f>'Student input data'!G61/'Simulation input'!$D$20</f>
        <v>0</v>
      </c>
      <c r="H61" s="312">
        <f>'Student input data'!H61/'Simulation input'!$D$21</f>
        <v>0</v>
      </c>
      <c r="I61" s="312">
        <f>'Student input data'!I61/'Simulation input'!$D$22</f>
        <v>0</v>
      </c>
      <c r="J61" s="312">
        <f>'Student input data'!J61/'Simulation input'!$D$23</f>
        <v>0</v>
      </c>
      <c r="K61" s="312">
        <f>'Student input data'!K61/'Simulation input'!$D$24</f>
        <v>9.6</v>
      </c>
      <c r="L61" s="312">
        <f>'Student input data'!L61/'Simulation input'!D$25</f>
        <v>9.6</v>
      </c>
      <c r="M61" s="312">
        <f>'Student input data'!M61/'Simulation input'!D$26</f>
        <v>9.6</v>
      </c>
      <c r="N61" s="312">
        <f>'Student input data'!N$61/'Simulation input'!$D$27</f>
        <v>0</v>
      </c>
      <c r="O61" s="312">
        <f>'Student input data'!O61/'Simulation input'!$D$28</f>
        <v>0</v>
      </c>
      <c r="P61" s="312">
        <f>'Student input data'!P61/'Simulation input'!$D$29</f>
        <v>0</v>
      </c>
      <c r="Q61" s="312">
        <f>'Student input data'!Q61/'Simulation input'!$D$30</f>
        <v>0</v>
      </c>
      <c r="R61" s="314">
        <f>(SUM(D61:J61)*'Simulation input'!$D$65)+(SUM(K61:M61)*'Simulation input'!$D$66)+(SUM(N61:Q61)*'Simulation input'!$D$67)</f>
        <v>19.079999999999998</v>
      </c>
      <c r="S61" s="314">
        <f t="shared" ref="S61:S70" si="16">C61+R61</f>
        <v>114.47999999999998</v>
      </c>
      <c r="T61" s="313"/>
      <c r="U61" s="315">
        <f>IF('Student input data'!C61=0,0,       IF('Student input data'!C61&lt;'Simulation input'!$D$87,'Simulation input'!$D$80/'Simulation input'!$D$87*'Student input data'!C61,          IF('Student input data'!C61&lt;'Simulation input'!$D$73,'Simulation input'!$D$80,     'Student input data'!C61/'Simulation input'!$D$73)))</f>
        <v>8.5950000000000006</v>
      </c>
      <c r="V61" s="317">
        <f>('Student input data'!C61/'Simulation input'!$D$108)+('Student input data'!V61/'Simulation input'!$D$94)</f>
        <v>6.32</v>
      </c>
      <c r="W61" s="315">
        <f>IF('Student input data'!C61=0,0,'Student input data'!R61/'Simulation input'!D$115)</f>
        <v>2</v>
      </c>
      <c r="X61" s="315">
        <f>IF('Simulation input'!$D$122="y",'Student input data'!V61*0.5/'Simulation input'!$D$129,0)</f>
        <v>1.0416666666666667</v>
      </c>
      <c r="Y61" s="315">
        <f>IF('Simulation input'!$D$149="y",'Student input data'!V61*0.5/'Simulation input'!$D$156,0)</f>
        <v>1.0416666666666667</v>
      </c>
      <c r="Z61" s="315">
        <f>IF('Student input data'!C61=0,0,'Student input data'!C61/'Simulation input'!D$191)</f>
        <v>12.191489361702128</v>
      </c>
      <c r="AA61" s="315">
        <f>IF('Student input data'!C61=0,0,'Simulation input'!D$206)</f>
        <v>1</v>
      </c>
      <c r="AB61" s="315">
        <f>IF('Student input data'!C61=0,0,'Student input data'!C61/'Simulation input'!D$227)</f>
        <v>2.2919999999999998</v>
      </c>
      <c r="AC61" s="315">
        <f>IF('Student input data'!C61=0,0,('Student input data'!C61/'Simulation input'!D$242))</f>
        <v>6.8760000000000003</v>
      </c>
      <c r="AD61" s="315">
        <f>IF('Student input data'!C61=0,0,'Student input data'!V61/'Simulation input'!D$234)</f>
        <v>2</v>
      </c>
      <c r="AE61" s="315">
        <f t="shared" ref="AE61:AE70" si="17">S61+SUM(U61:AD61)</f>
        <v>157.83782269503544</v>
      </c>
      <c r="AF61" s="343"/>
      <c r="AG61" s="315">
        <f>'Student input data'!C61/'Simulation input'!D$199</f>
        <v>1.719E-7</v>
      </c>
      <c r="AH61" s="315">
        <f>IF('Simulation input'!D$35=0,0,'Student input data'!D61/'Simulation input'!D$35)+IF('Simulation input'!D$36=0,0,'Student input data'!E61/'Simulation input'!D$36)+IF('Simulation input'!D$37=0,0,'Student input data'!F61/'Simulation input'!D$37)+IF('Simulation input'!D$38=0,0,'Student input data'!G61/'Simulation input'!D$38)+IF('Simulation input'!D$39=0,0,'Student input data'!H61/'Simulation input'!D$39)+IF('Simulation input'!D$40=0,0,'Student input data'!I61/'Simulation input'!D$40)+IF('Simulation input'!D$41=0,0,'Student input data'!J61/'Simulation input'!D$41)+IF('Simulation input'!D$42=0,0,'Student input data'!K61/'Simulation input'!D$42)+IF('Simulation input'!D$43=0,0,'Student input data'!L61/'Simulation input'!D$43)+IF('Simulation input'!D$44=0,0,'Student input data'!M61/'Simulation input'!D$44)+IF('Simulation input'!D$45=0,0,'Student input data'!N61/'Simulation input'!D$45)+IF('Simulation input'!D$46=0,0,'Student input data'!O61/'Simulation input'!D$46)+IF('Simulation input'!D$47=0,0,'Student input data'!P61/'Simulation input'!D$47)+IF('Simulation input'!D$48=0,0,'Student input data'!Q61/'Simulation input'!D$47)</f>
        <v>0</v>
      </c>
      <c r="AI61" s="315">
        <f>('Student input data'!C61/450)*'Simulation input'!D$249</f>
        <v>7.64</v>
      </c>
      <c r="AJ61" s="315">
        <f>'Simulation input'!$D$213/'Simulation input'!$D$11*'Student input data'!C61</f>
        <v>3.3424999999999998</v>
      </c>
      <c r="AK61" s="315">
        <f>IF('Student input data'!C61=0,0,IF('Student input data'!C61&lt;'Simulation input'!$D$11,0,('Student input data'!C61-'Simulation input'!$D$11)/'Simulation input'!$D$10)*'Simulation input'!D$220)</f>
        <v>2.82</v>
      </c>
      <c r="AL61" s="315"/>
      <c r="AM61" s="315">
        <f>IF('Student input data'!C61=0,0,'Simulation input'!D$256)</f>
        <v>1</v>
      </c>
      <c r="AN61" s="315">
        <f>IF('Student input data'!C61=0,0,IF('Student input data'!C61&lt;'Simulation input'!$D$11,0,('Student input data'!C61-'Simulation input'!$D$11)/'Simulation input'!$D$11)*'Simulation input'!D$263)</f>
        <v>2.82</v>
      </c>
      <c r="AO61" s="315">
        <f>('Student input data'!C61/450)*'Simulation input'!D$270</f>
        <v>7.64</v>
      </c>
      <c r="AP61" s="110"/>
      <c r="AQ61" s="132">
        <f>'Simulation input'!D$288*'Student input data'!C61</f>
        <v>214875</v>
      </c>
      <c r="AR61" s="132">
        <f>'Simulation input'!D$289*'Student input data'!C61</f>
        <v>429750</v>
      </c>
      <c r="AS61" s="132">
        <f>'Simulation input'!D$290*'Student input data'!C61</f>
        <v>369585</v>
      </c>
      <c r="AT61" s="132">
        <f>'Simulation input'!D$291*'Student input data'!C61</f>
        <v>515700</v>
      </c>
      <c r="AU61" s="132">
        <f>'Simulation input'!D$292*'Student input data'!C61</f>
        <v>68760</v>
      </c>
      <c r="AV61" s="132">
        <f t="shared" ref="AV61:AV70" si="18">SUM(AQ61:AU61)</f>
        <v>1598670</v>
      </c>
      <c r="AW61" s="132">
        <f>IF('Student input data'!C61=0,0,AV61/'Student input data'!C61)</f>
        <v>930</v>
      </c>
    </row>
    <row r="62" spans="1:49" x14ac:dyDescent="0.2">
      <c r="A62" s="72">
        <f>'Student input data'!A62</f>
        <v>2</v>
      </c>
      <c r="B62" s="213" t="str">
        <f>IF('Student input data'!B62="","-",'Student input data'!B62)</f>
        <v>New School</v>
      </c>
      <c r="C62" s="328">
        <f t="shared" si="15"/>
        <v>18</v>
      </c>
      <c r="D62" s="312">
        <f>'Student input data'!D62/'Simulation input'!$D$17</f>
        <v>0</v>
      </c>
      <c r="E62" s="312">
        <f>IF('Simulation input'!$D$52="y",'Student input data'!E62/'Simulation input'!D$18,('Student input data'!E62/2)/'Simulation input'!D$18)</f>
        <v>0</v>
      </c>
      <c r="F62" s="312">
        <f>'Student input data'!F$61/'Simulation input'!$D$19</f>
        <v>0</v>
      </c>
      <c r="G62" s="312">
        <f>'Student input data'!G62/'Simulation input'!$D$20</f>
        <v>0</v>
      </c>
      <c r="H62" s="312">
        <f>'Student input data'!H62/'Simulation input'!$D$21</f>
        <v>0</v>
      </c>
      <c r="I62" s="312">
        <f>'Student input data'!I62/'Simulation input'!$D$22</f>
        <v>0</v>
      </c>
      <c r="J62" s="312">
        <f>'Student input data'!J62/'Simulation input'!$D$23</f>
        <v>0</v>
      </c>
      <c r="K62" s="312">
        <f>'Student input data'!K62/'Simulation input'!$D$24</f>
        <v>6</v>
      </c>
      <c r="L62" s="312">
        <f>'Student input data'!L62/'Simulation input'!D$25</f>
        <v>6</v>
      </c>
      <c r="M62" s="312">
        <f>'Student input data'!M62/'Simulation input'!D$26</f>
        <v>6</v>
      </c>
      <c r="N62" s="312">
        <f>'Student input data'!N$61/'Simulation input'!$D$27</f>
        <v>0</v>
      </c>
      <c r="O62" s="312">
        <f>'Student input data'!O62/'Simulation input'!$D$28</f>
        <v>0</v>
      </c>
      <c r="P62" s="312">
        <f>'Student input data'!P62/'Simulation input'!$D$29</f>
        <v>0</v>
      </c>
      <c r="Q62" s="312">
        <f>'Student input data'!Q62/'Simulation input'!$D$30</f>
        <v>0</v>
      </c>
      <c r="R62" s="314">
        <f>(SUM(D62:J62)*'Simulation input'!$D$65)+(SUM(K62:M62)*'Simulation input'!$D$66)+(SUM(N62:Q62)*'Simulation input'!$D$67)</f>
        <v>3.6</v>
      </c>
      <c r="S62" s="314">
        <f t="shared" si="16"/>
        <v>21.6</v>
      </c>
      <c r="T62" s="313"/>
      <c r="U62" s="315">
        <f>IF('Student input data'!C62=0,0,       IF('Student input data'!C62&lt;'Simulation input'!$D$87,'Simulation input'!$D$80/'Simulation input'!$D$87*'Student input data'!C62,          IF('Student input data'!C62&lt;'Simulation input'!$D$73,'Simulation input'!$D$80,     'Student input data'!C62/'Simulation input'!$D$73)))</f>
        <v>2.25</v>
      </c>
      <c r="V62" s="317">
        <f>('Student input data'!C62/'Simulation input'!$D$108)+('Student input data'!V62/'Simulation input'!$D$94)</f>
        <v>2.25</v>
      </c>
      <c r="W62" s="315">
        <f>IF('Student input data'!C62=0,0,'Student input data'!R62/'Simulation input'!D$115)</f>
        <v>1</v>
      </c>
      <c r="X62" s="315">
        <f>IF('Simulation input'!$D$122="y",'Student input data'!V62*0.5/'Simulation input'!$D$129,0)</f>
        <v>0.52083333333333337</v>
      </c>
      <c r="Y62" s="315">
        <f>IF('Simulation input'!$D$149="y",'Student input data'!V62*0.5/'Simulation input'!$D$156,0)</f>
        <v>0.52083333333333337</v>
      </c>
      <c r="Z62" s="315">
        <f>IF('Student input data'!C62=0,0,'Student input data'!C62/'Simulation input'!D$191)</f>
        <v>3.1914893617021276</v>
      </c>
      <c r="AA62" s="315">
        <f>IF('Student input data'!C62=0,0,'Simulation input'!D$206)</f>
        <v>1</v>
      </c>
      <c r="AB62" s="315">
        <f>IF('Student input data'!C62=0,0,'Student input data'!C62/'Simulation input'!D$227)</f>
        <v>0.6</v>
      </c>
      <c r="AC62" s="315">
        <f>IF('Student input data'!C62=0,0,('Student input data'!C62/'Simulation input'!D$242))</f>
        <v>1.8</v>
      </c>
      <c r="AD62" s="315">
        <f>IF('Student input data'!C62=0,0,'Student input data'!V62/'Simulation input'!D$234)</f>
        <v>1</v>
      </c>
      <c r="AE62" s="315">
        <f t="shared" si="17"/>
        <v>35.733156028368796</v>
      </c>
      <c r="AF62" s="343"/>
      <c r="AG62" s="315">
        <f>'Student input data'!C62/'Simulation input'!D$199</f>
        <v>4.4999999999999999E-8</v>
      </c>
      <c r="AH62" s="315">
        <f>IF('Simulation input'!D$35=0,0,'Student input data'!D62/'Simulation input'!D$35)+IF('Simulation input'!D$36=0,0,'Student input data'!E62/'Simulation input'!D$36)+IF('Simulation input'!D$37=0,0,'Student input data'!F62/'Simulation input'!D$37)+IF('Simulation input'!D$38=0,0,'Student input data'!G62/'Simulation input'!D$38)+IF('Simulation input'!D$39=0,0,'Student input data'!H62/'Simulation input'!D$39)+IF('Simulation input'!D$40=0,0,'Student input data'!I62/'Simulation input'!D$40)+IF('Simulation input'!D$41=0,0,'Student input data'!J62/'Simulation input'!D$41)+IF('Simulation input'!D$42=0,0,'Student input data'!K62/'Simulation input'!D$42)+IF('Simulation input'!D$43=0,0,'Student input data'!L62/'Simulation input'!D$43)+IF('Simulation input'!D$44=0,0,'Student input data'!M62/'Simulation input'!D$44)+IF('Simulation input'!D$45=0,0,'Student input data'!N62/'Simulation input'!D$45)+IF('Simulation input'!D$46=0,0,'Student input data'!O62/'Simulation input'!D$46)+IF('Simulation input'!D$47=0,0,'Student input data'!P62/'Simulation input'!D$47)+IF('Simulation input'!D$48=0,0,'Student input data'!Q62/'Simulation input'!D$47)</f>
        <v>0</v>
      </c>
      <c r="AI62" s="315">
        <f>('Student input data'!C62/450)*'Simulation input'!D$249</f>
        <v>2</v>
      </c>
      <c r="AJ62" s="315">
        <f>'Simulation input'!$D$213/'Simulation input'!$D$11*'Student input data'!C62</f>
        <v>0.875</v>
      </c>
      <c r="AK62" s="315">
        <f>IF('Student input data'!C62=0,0,IF('Student input data'!C62&lt;'Simulation input'!$D$11,0,('Student input data'!C62-'Simulation input'!$D$11)/'Simulation input'!$D$10)*'Simulation input'!D$220)</f>
        <v>0</v>
      </c>
      <c r="AL62" s="315"/>
      <c r="AM62" s="315">
        <f>IF('Student input data'!C62=0,0,'Simulation input'!D$256)</f>
        <v>1</v>
      </c>
      <c r="AN62" s="315">
        <f>IF('Student input data'!C62=0,0,IF('Student input data'!C62&lt;'Simulation input'!$D$11,0,('Student input data'!C62-'Simulation input'!$D$11)/'Simulation input'!$D$11)*'Simulation input'!D$263)</f>
        <v>0</v>
      </c>
      <c r="AO62" s="315">
        <f>('Student input data'!C62/450)*'Simulation input'!D$270</f>
        <v>2</v>
      </c>
      <c r="AP62" s="111"/>
      <c r="AQ62" s="132">
        <f>'Simulation input'!D$288*'Student input data'!C62</f>
        <v>56250</v>
      </c>
      <c r="AR62" s="132">
        <f>'Simulation input'!D$289*'Student input data'!C62</f>
        <v>112500</v>
      </c>
      <c r="AS62" s="132">
        <f>'Simulation input'!D$290*'Student input data'!C62</f>
        <v>96750</v>
      </c>
      <c r="AT62" s="132">
        <f>'Simulation input'!D$291*'Student input data'!C62</f>
        <v>135000</v>
      </c>
      <c r="AU62" s="132">
        <f>'Simulation input'!D$292*'Student input data'!C62</f>
        <v>18000</v>
      </c>
      <c r="AV62" s="132">
        <f t="shared" si="18"/>
        <v>418500</v>
      </c>
      <c r="AW62" s="132">
        <f>IF('Student input data'!C62=0,0,AV62/'Student input data'!C62)</f>
        <v>930</v>
      </c>
    </row>
    <row r="63" spans="1:49" x14ac:dyDescent="0.2">
      <c r="A63" s="72" t="str">
        <f>'Student input data'!A63</f>
        <v/>
      </c>
      <c r="B63" s="213" t="str">
        <f>IF('Student input data'!B63="","-",'Student input data'!B63)</f>
        <v>-</v>
      </c>
      <c r="C63" s="328">
        <f t="shared" si="15"/>
        <v>0</v>
      </c>
      <c r="D63" s="312">
        <f>'Student input data'!D63/'Simulation input'!$D$17</f>
        <v>0</v>
      </c>
      <c r="E63" s="312">
        <f>IF('Simulation input'!$D$52="y",'Student input data'!E63/'Simulation input'!D$18,('Student input data'!E63/2)/'Simulation input'!D$18)</f>
        <v>0</v>
      </c>
      <c r="F63" s="312">
        <f>'Student input data'!F$61/'Simulation input'!$D$19</f>
        <v>0</v>
      </c>
      <c r="G63" s="312">
        <f>'Student input data'!G63/'Simulation input'!$D$20</f>
        <v>0</v>
      </c>
      <c r="H63" s="312">
        <f>'Student input data'!H63/'Simulation input'!$D$21</f>
        <v>0</v>
      </c>
      <c r="I63" s="312">
        <f>'Student input data'!I63/'Simulation input'!$D$22</f>
        <v>0</v>
      </c>
      <c r="J63" s="312">
        <f>'Student input data'!J63/'Simulation input'!$D$23</f>
        <v>0</v>
      </c>
      <c r="K63" s="312">
        <f>'Student input data'!K63/'Simulation input'!$D$24</f>
        <v>0</v>
      </c>
      <c r="L63" s="312">
        <f>'Student input data'!L63/'Simulation input'!D$25</f>
        <v>0</v>
      </c>
      <c r="M63" s="312">
        <f>'Student input data'!M63/'Simulation input'!D$26</f>
        <v>0</v>
      </c>
      <c r="N63" s="312">
        <f>'Student input data'!N$61/'Simulation input'!$D$27</f>
        <v>0</v>
      </c>
      <c r="O63" s="312">
        <f>'Student input data'!O63/'Simulation input'!$D$28</f>
        <v>0</v>
      </c>
      <c r="P63" s="312">
        <f>'Student input data'!P63/'Simulation input'!$D$29</f>
        <v>0</v>
      </c>
      <c r="Q63" s="312">
        <f>'Student input data'!Q63/'Simulation input'!$D$30</f>
        <v>0</v>
      </c>
      <c r="R63" s="314">
        <f>(SUM(D63:J63)*'Simulation input'!$D$65)+(SUM(K63:M63)*'Simulation input'!$D$66)+(SUM(N63:Q63)*'Simulation input'!$D$67)</f>
        <v>0</v>
      </c>
      <c r="S63" s="314">
        <f t="shared" si="16"/>
        <v>0</v>
      </c>
      <c r="T63" s="313"/>
      <c r="U63" s="315">
        <f>IF('Student input data'!C63=0,0,       IF('Student input data'!C63&lt;'Simulation input'!$D$87,'Simulation input'!$D$80/'Simulation input'!$D$87*'Student input data'!C63,          IF('Student input data'!C63&lt;'Simulation input'!$D$73,'Simulation input'!$D$80,     'Student input data'!C63/'Simulation input'!$D$73)))</f>
        <v>0</v>
      </c>
      <c r="V63" s="317">
        <f>('Student input data'!C63/'Simulation input'!$D$108)+('Student input data'!V63/'Simulation input'!$D$94)</f>
        <v>0</v>
      </c>
      <c r="W63" s="315">
        <f>IF('Student input data'!C63=0,0,'Student input data'!R63/'Simulation input'!D$115)</f>
        <v>0</v>
      </c>
      <c r="X63" s="315">
        <f>IF('Simulation input'!$D$122="y",'Student input data'!V63*0.5/'Simulation input'!$D$129,0)</f>
        <v>0</v>
      </c>
      <c r="Y63" s="315">
        <f>IF('Simulation input'!$D$149="y",'Student input data'!V63*0.5/'Simulation input'!$D$156,0)</f>
        <v>0</v>
      </c>
      <c r="Z63" s="315">
        <f>IF('Student input data'!C63=0,0,'Student input data'!C63/'Simulation input'!D$191)</f>
        <v>0</v>
      </c>
      <c r="AA63" s="315">
        <f>IF('Student input data'!C63=0,0,'Simulation input'!D$206)</f>
        <v>0</v>
      </c>
      <c r="AB63" s="315">
        <f>IF('Student input data'!C63=0,0,'Student input data'!C63/'Simulation input'!D$227)</f>
        <v>0</v>
      </c>
      <c r="AC63" s="315">
        <f>IF('Student input data'!C63=0,0,('Student input data'!C63/'Simulation input'!D$242))</f>
        <v>0</v>
      </c>
      <c r="AD63" s="315">
        <f>IF('Student input data'!C63=0,0,'Student input data'!V63/'Simulation input'!D$234)</f>
        <v>0</v>
      </c>
      <c r="AE63" s="315">
        <f t="shared" si="17"/>
        <v>0</v>
      </c>
      <c r="AF63" s="343"/>
      <c r="AG63" s="315">
        <f>'Student input data'!C63/'Simulation input'!D$199</f>
        <v>0</v>
      </c>
      <c r="AH63" s="315">
        <f>IF('Simulation input'!D$35=0,0,'Student input data'!D63/'Simulation input'!D$35)+IF('Simulation input'!D$36=0,0,'Student input data'!E63/'Simulation input'!D$36)+IF('Simulation input'!D$37=0,0,'Student input data'!F63/'Simulation input'!D$37)+IF('Simulation input'!D$38=0,0,'Student input data'!G63/'Simulation input'!D$38)+IF('Simulation input'!D$39=0,0,'Student input data'!H63/'Simulation input'!D$39)+IF('Simulation input'!D$40=0,0,'Student input data'!I63/'Simulation input'!D$40)+IF('Simulation input'!D$41=0,0,'Student input data'!J63/'Simulation input'!D$41)+IF('Simulation input'!D$42=0,0,'Student input data'!K63/'Simulation input'!D$42)+IF('Simulation input'!D$43=0,0,'Student input data'!L63/'Simulation input'!D$43)+IF('Simulation input'!D$44=0,0,'Student input data'!M63/'Simulation input'!D$44)+IF('Simulation input'!D$45=0,0,'Student input data'!N63/'Simulation input'!D$45)+IF('Simulation input'!D$46=0,0,'Student input data'!O63/'Simulation input'!D$46)+IF('Simulation input'!D$47=0,0,'Student input data'!P63/'Simulation input'!D$47)+IF('Simulation input'!D$48=0,0,'Student input data'!Q63/'Simulation input'!D$47)</f>
        <v>0</v>
      </c>
      <c r="AI63" s="315">
        <f>('Student input data'!C63/450)*'Simulation input'!D$249</f>
        <v>0</v>
      </c>
      <c r="AJ63" s="315">
        <f>'Simulation input'!$D$213/'Simulation input'!$D$11*'Student input data'!C63</f>
        <v>0</v>
      </c>
      <c r="AK63" s="315">
        <f>IF('Student input data'!C63=0,0,IF('Student input data'!C63&lt;'Simulation input'!$D$11,0,('Student input data'!C63-'Simulation input'!$D$11)/'Simulation input'!$D$10)*'Simulation input'!D$220)</f>
        <v>0</v>
      </c>
      <c r="AL63" s="315"/>
      <c r="AM63" s="315">
        <f>IF('Student input data'!C63=0,0,'Simulation input'!D$256)</f>
        <v>0</v>
      </c>
      <c r="AN63" s="315">
        <f>IF('Student input data'!C63=0,0,IF('Student input data'!C63&lt;'Simulation input'!$D$11,0,('Student input data'!C63-'Simulation input'!$D$11)/'Simulation input'!$D$11)*'Simulation input'!D$263)</f>
        <v>0</v>
      </c>
      <c r="AO63" s="315">
        <f>('Student input data'!C63/450)*'Simulation input'!D$270</f>
        <v>0</v>
      </c>
      <c r="AP63" s="111"/>
      <c r="AQ63" s="132">
        <f>'Simulation input'!D$288*'Student input data'!C63</f>
        <v>0</v>
      </c>
      <c r="AR63" s="132">
        <f>'Simulation input'!D$289*'Student input data'!C63</f>
        <v>0</v>
      </c>
      <c r="AS63" s="132">
        <f>'Simulation input'!D$290*'Student input data'!C63</f>
        <v>0</v>
      </c>
      <c r="AT63" s="132">
        <f>'Simulation input'!D$291*'Student input data'!C63</f>
        <v>0</v>
      </c>
      <c r="AU63" s="132">
        <f>'Simulation input'!D$292*'Student input data'!C63</f>
        <v>0</v>
      </c>
      <c r="AV63" s="132">
        <f t="shared" si="18"/>
        <v>0</v>
      </c>
      <c r="AW63" s="132">
        <f>IF('Student input data'!C63=0,0,AV63/'Student input data'!C63)</f>
        <v>0</v>
      </c>
    </row>
    <row r="64" spans="1:49" x14ac:dyDescent="0.2">
      <c r="A64" s="72" t="str">
        <f>'Student input data'!A64</f>
        <v/>
      </c>
      <c r="B64" s="213" t="str">
        <f>IF('Student input data'!B64="","-",'Student input data'!B64)</f>
        <v>-</v>
      </c>
      <c r="C64" s="328">
        <f t="shared" si="15"/>
        <v>0</v>
      </c>
      <c r="D64" s="312">
        <f>'Student input data'!D64/'Simulation input'!$D$17</f>
        <v>0</v>
      </c>
      <c r="E64" s="312">
        <f>IF('Simulation input'!$D$52="y",'Student input data'!E64/'Simulation input'!D$18,('Student input data'!E64/2)/'Simulation input'!D$18)</f>
        <v>0</v>
      </c>
      <c r="F64" s="312">
        <f>'Student input data'!F$61/'Simulation input'!$D$19</f>
        <v>0</v>
      </c>
      <c r="G64" s="312">
        <f>'Student input data'!G64/'Simulation input'!$D$20</f>
        <v>0</v>
      </c>
      <c r="H64" s="312">
        <f>'Student input data'!H64/'Simulation input'!$D$21</f>
        <v>0</v>
      </c>
      <c r="I64" s="312">
        <f>'Student input data'!I64/'Simulation input'!$D$22</f>
        <v>0</v>
      </c>
      <c r="J64" s="312">
        <f>'Student input data'!J64/'Simulation input'!$D$23</f>
        <v>0</v>
      </c>
      <c r="K64" s="312">
        <f>'Student input data'!K64/'Simulation input'!$D$24</f>
        <v>0</v>
      </c>
      <c r="L64" s="312">
        <f>'Student input data'!L64/'Simulation input'!D$25</f>
        <v>0</v>
      </c>
      <c r="M64" s="312">
        <f>'Student input data'!M64/'Simulation input'!D$26</f>
        <v>0</v>
      </c>
      <c r="N64" s="312">
        <f>'Student input data'!N$61/'Simulation input'!$D$27</f>
        <v>0</v>
      </c>
      <c r="O64" s="312">
        <f>'Student input data'!O64/'Simulation input'!$D$28</f>
        <v>0</v>
      </c>
      <c r="P64" s="312">
        <f>'Student input data'!P64/'Simulation input'!$D$29</f>
        <v>0</v>
      </c>
      <c r="Q64" s="312">
        <f>'Student input data'!Q64/'Simulation input'!$D$30</f>
        <v>0</v>
      </c>
      <c r="R64" s="314">
        <f>(SUM(D64:J64)*'Simulation input'!$D$65)+(SUM(K64:M64)*'Simulation input'!$D$66)+(SUM(N64:Q64)*'Simulation input'!$D$67)</f>
        <v>0</v>
      </c>
      <c r="S64" s="314">
        <f t="shared" si="16"/>
        <v>0</v>
      </c>
      <c r="T64" s="313"/>
      <c r="U64" s="315">
        <f>IF('Student input data'!C64=0,0,       IF('Student input data'!C64&lt;'Simulation input'!$D$87,'Simulation input'!$D$80/'Simulation input'!$D$87*'Student input data'!C64,          IF('Student input data'!C64&lt;'Simulation input'!$D$73,'Simulation input'!$D$80,     'Student input data'!C64/'Simulation input'!$D$73)))</f>
        <v>0</v>
      </c>
      <c r="V64" s="317">
        <f>('Student input data'!C64/'Simulation input'!$D$108)+('Student input data'!V64/'Simulation input'!$D$94)</f>
        <v>0</v>
      </c>
      <c r="W64" s="315">
        <f>IF('Student input data'!C64=0,0,'Student input data'!R64/'Simulation input'!D$115)</f>
        <v>0</v>
      </c>
      <c r="X64" s="315">
        <f>IF('Simulation input'!$D$122="y",'Student input data'!V64*0.5/'Simulation input'!$D$129,0)</f>
        <v>0</v>
      </c>
      <c r="Y64" s="315">
        <f>IF('Simulation input'!$D$149="y",'Student input data'!V64*0.5/'Simulation input'!$D$156,0)</f>
        <v>0</v>
      </c>
      <c r="Z64" s="315">
        <f>IF('Student input data'!C64=0,0,'Student input data'!C64/'Simulation input'!D$191)</f>
        <v>0</v>
      </c>
      <c r="AA64" s="315">
        <f>IF('Student input data'!C64=0,0,'Simulation input'!D$206)</f>
        <v>0</v>
      </c>
      <c r="AB64" s="315">
        <f>IF('Student input data'!C64=0,0,'Student input data'!C64/'Simulation input'!D$227)</f>
        <v>0</v>
      </c>
      <c r="AC64" s="315">
        <f>IF('Student input data'!C64=0,0,('Student input data'!C64/'Simulation input'!D$242))</f>
        <v>0</v>
      </c>
      <c r="AD64" s="315">
        <f>IF('Student input data'!C64=0,0,'Student input data'!V64/'Simulation input'!D$234)</f>
        <v>0</v>
      </c>
      <c r="AE64" s="315">
        <f t="shared" si="17"/>
        <v>0</v>
      </c>
      <c r="AF64" s="343"/>
      <c r="AG64" s="315">
        <f>'Student input data'!C64/'Simulation input'!D$199</f>
        <v>0</v>
      </c>
      <c r="AH64" s="315">
        <f>IF('Simulation input'!D$35=0,0,'Student input data'!D64/'Simulation input'!D$35)+IF('Simulation input'!D$36=0,0,'Student input data'!E64/'Simulation input'!D$36)+IF('Simulation input'!D$37=0,0,'Student input data'!F64/'Simulation input'!D$37)+IF('Simulation input'!D$38=0,0,'Student input data'!G64/'Simulation input'!D$38)+IF('Simulation input'!D$39=0,0,'Student input data'!H64/'Simulation input'!D$39)+IF('Simulation input'!D$40=0,0,'Student input data'!I64/'Simulation input'!D$40)+IF('Simulation input'!D$41=0,0,'Student input data'!J64/'Simulation input'!D$41)+IF('Simulation input'!D$42=0,0,'Student input data'!K64/'Simulation input'!D$42)+IF('Simulation input'!D$43=0,0,'Student input data'!L64/'Simulation input'!D$43)+IF('Simulation input'!D$44=0,0,'Student input data'!M64/'Simulation input'!D$44)+IF('Simulation input'!D$45=0,0,'Student input data'!N64/'Simulation input'!D$45)+IF('Simulation input'!D$46=0,0,'Student input data'!O64/'Simulation input'!D$46)+IF('Simulation input'!D$47=0,0,'Student input data'!P64/'Simulation input'!D$47)+IF('Simulation input'!D$48=0,0,'Student input data'!Q64/'Simulation input'!D$47)</f>
        <v>0</v>
      </c>
      <c r="AI64" s="315">
        <f>('Student input data'!C64/450)*'Simulation input'!D$249</f>
        <v>0</v>
      </c>
      <c r="AJ64" s="315">
        <f>'Simulation input'!$D$213/'Simulation input'!$D$11*'Student input data'!C64</f>
        <v>0</v>
      </c>
      <c r="AK64" s="315">
        <f>IF('Student input data'!C64=0,0,IF('Student input data'!C64&lt;'Simulation input'!$D$11,0,('Student input data'!C64-'Simulation input'!$D$11)/'Simulation input'!$D$10)*'Simulation input'!D$220)</f>
        <v>0</v>
      </c>
      <c r="AL64" s="315"/>
      <c r="AM64" s="315">
        <f>IF('Student input data'!C64=0,0,'Simulation input'!D$256)</f>
        <v>0</v>
      </c>
      <c r="AN64" s="315">
        <f>IF('Student input data'!C64=0,0,IF('Student input data'!C64&lt;'Simulation input'!$D$11,0,('Student input data'!C64-'Simulation input'!$D$11)/'Simulation input'!$D$11)*'Simulation input'!D$263)</f>
        <v>0</v>
      </c>
      <c r="AO64" s="315">
        <f>('Student input data'!C64/450)*'Simulation input'!D$270</f>
        <v>0</v>
      </c>
      <c r="AP64" s="111"/>
      <c r="AQ64" s="132">
        <f>'Simulation input'!D$288*'Student input data'!C64</f>
        <v>0</v>
      </c>
      <c r="AR64" s="132">
        <f>'Simulation input'!D$289*'Student input data'!C64</f>
        <v>0</v>
      </c>
      <c r="AS64" s="132">
        <f>'Simulation input'!D$290*'Student input data'!C64</f>
        <v>0</v>
      </c>
      <c r="AT64" s="132">
        <f>'Simulation input'!D$291*'Student input data'!C64</f>
        <v>0</v>
      </c>
      <c r="AU64" s="132">
        <f>'Simulation input'!D$292*'Student input data'!C64</f>
        <v>0</v>
      </c>
      <c r="AV64" s="132">
        <f t="shared" si="18"/>
        <v>0</v>
      </c>
      <c r="AW64" s="132">
        <f>IF('Student input data'!C64=0,0,AV64/'Student input data'!C64)</f>
        <v>0</v>
      </c>
    </row>
    <row r="65" spans="1:49" x14ac:dyDescent="0.2">
      <c r="A65" s="72" t="str">
        <f>'Student input data'!A65</f>
        <v/>
      </c>
      <c r="B65" s="213" t="str">
        <f>IF('Student input data'!B65="","-",'Student input data'!B65)</f>
        <v>-</v>
      </c>
      <c r="C65" s="328">
        <f t="shared" si="15"/>
        <v>0</v>
      </c>
      <c r="D65" s="312">
        <f>'Student input data'!D65/'Simulation input'!$D$17</f>
        <v>0</v>
      </c>
      <c r="E65" s="312">
        <f>IF('Simulation input'!$D$52="y",'Student input data'!E65/'Simulation input'!D$18,('Student input data'!E65/2)/'Simulation input'!D$18)</f>
        <v>0</v>
      </c>
      <c r="F65" s="312">
        <f>'Student input data'!F$61/'Simulation input'!$D$19</f>
        <v>0</v>
      </c>
      <c r="G65" s="312">
        <f>'Student input data'!G65/'Simulation input'!$D$20</f>
        <v>0</v>
      </c>
      <c r="H65" s="312">
        <f>'Student input data'!H65/'Simulation input'!$D$21</f>
        <v>0</v>
      </c>
      <c r="I65" s="312">
        <f>'Student input data'!I65/'Simulation input'!$D$22</f>
        <v>0</v>
      </c>
      <c r="J65" s="312">
        <f>'Student input data'!J65/'Simulation input'!$D$23</f>
        <v>0</v>
      </c>
      <c r="K65" s="312">
        <f>'Student input data'!K65/'Simulation input'!$D$24</f>
        <v>0</v>
      </c>
      <c r="L65" s="312">
        <f>'Student input data'!L65/'Simulation input'!D$25</f>
        <v>0</v>
      </c>
      <c r="M65" s="312">
        <f>'Student input data'!M65/'Simulation input'!D$26</f>
        <v>0</v>
      </c>
      <c r="N65" s="312">
        <f>'Student input data'!N$61/'Simulation input'!$D$27</f>
        <v>0</v>
      </c>
      <c r="O65" s="312">
        <f>'Student input data'!O65/'Simulation input'!$D$28</f>
        <v>0</v>
      </c>
      <c r="P65" s="312">
        <f>'Student input data'!P65/'Simulation input'!$D$29</f>
        <v>0</v>
      </c>
      <c r="Q65" s="312">
        <f>'Student input data'!Q65/'Simulation input'!$D$30</f>
        <v>0</v>
      </c>
      <c r="R65" s="314">
        <f>(SUM(D65:J65)*'Simulation input'!$D$65)+(SUM(K65:M65)*'Simulation input'!$D$66)+(SUM(N65:Q65)*'Simulation input'!$D$67)</f>
        <v>0</v>
      </c>
      <c r="S65" s="314">
        <f t="shared" si="16"/>
        <v>0</v>
      </c>
      <c r="T65" s="313"/>
      <c r="U65" s="315">
        <f>IF('Student input data'!C65=0,0,       IF('Student input data'!C65&lt;'Simulation input'!$D$87,'Simulation input'!$D$80/'Simulation input'!$D$87*'Student input data'!C65,          IF('Student input data'!C65&lt;'Simulation input'!$D$73,'Simulation input'!$D$80,     'Student input data'!C65/'Simulation input'!$D$73)))</f>
        <v>0</v>
      </c>
      <c r="V65" s="317">
        <f>('Student input data'!C65/'Simulation input'!$D$108)+('Student input data'!V65/'Simulation input'!$D$94)</f>
        <v>0</v>
      </c>
      <c r="W65" s="315">
        <f>IF('Student input data'!C65=0,0,'Student input data'!R65/'Simulation input'!D$115)</f>
        <v>0</v>
      </c>
      <c r="X65" s="315">
        <f>IF('Simulation input'!$D$122="y",'Student input data'!V65*0.5/'Simulation input'!$D$129,0)</f>
        <v>0</v>
      </c>
      <c r="Y65" s="315">
        <f>IF('Simulation input'!$D$149="y",'Student input data'!V65*0.5/'Simulation input'!$D$156,0)</f>
        <v>0</v>
      </c>
      <c r="Z65" s="315">
        <f>IF('Student input data'!C65=0,0,'Student input data'!C65/'Simulation input'!D$191)</f>
        <v>0</v>
      </c>
      <c r="AA65" s="315">
        <f>IF('Student input data'!C65=0,0,'Simulation input'!D$206)</f>
        <v>0</v>
      </c>
      <c r="AB65" s="315">
        <f>IF('Student input data'!C65=0,0,'Student input data'!C65/'Simulation input'!D$227)</f>
        <v>0</v>
      </c>
      <c r="AC65" s="315">
        <f>IF('Student input data'!C65=0,0,('Student input data'!C65/'Simulation input'!D$242))</f>
        <v>0</v>
      </c>
      <c r="AD65" s="315">
        <f>IF('Student input data'!C65=0,0,'Student input data'!V65/'Simulation input'!D$234)</f>
        <v>0</v>
      </c>
      <c r="AE65" s="315">
        <f t="shared" si="17"/>
        <v>0</v>
      </c>
      <c r="AF65" s="343"/>
      <c r="AG65" s="315">
        <f>'Student input data'!C65/'Simulation input'!D$199</f>
        <v>0</v>
      </c>
      <c r="AH65" s="315">
        <f>IF('Simulation input'!D$35=0,0,'Student input data'!D65/'Simulation input'!D$35)+IF('Simulation input'!D$36=0,0,'Student input data'!E65/'Simulation input'!D$36)+IF('Simulation input'!D$37=0,0,'Student input data'!F65/'Simulation input'!D$37)+IF('Simulation input'!D$38=0,0,'Student input data'!G65/'Simulation input'!D$38)+IF('Simulation input'!D$39=0,0,'Student input data'!H65/'Simulation input'!D$39)+IF('Simulation input'!D$40=0,0,'Student input data'!I65/'Simulation input'!D$40)+IF('Simulation input'!D$41=0,0,'Student input data'!J65/'Simulation input'!D$41)+IF('Simulation input'!D$42=0,0,'Student input data'!K65/'Simulation input'!D$42)+IF('Simulation input'!D$43=0,0,'Student input data'!L65/'Simulation input'!D$43)+IF('Simulation input'!D$44=0,0,'Student input data'!M65/'Simulation input'!D$44)+IF('Simulation input'!D$45=0,0,'Student input data'!N65/'Simulation input'!D$45)+IF('Simulation input'!D$46=0,0,'Student input data'!O65/'Simulation input'!D$46)+IF('Simulation input'!D$47=0,0,'Student input data'!P65/'Simulation input'!D$47)+IF('Simulation input'!D$48=0,0,'Student input data'!Q65/'Simulation input'!D$47)</f>
        <v>0</v>
      </c>
      <c r="AI65" s="315">
        <f>('Student input data'!C65/450)*'Simulation input'!D$249</f>
        <v>0</v>
      </c>
      <c r="AJ65" s="315">
        <f>'Simulation input'!$D$213/'Simulation input'!$D$11*'Student input data'!C65</f>
        <v>0</v>
      </c>
      <c r="AK65" s="315">
        <f>IF('Student input data'!C65=0,0,IF('Student input data'!C65&lt;'Simulation input'!$D$11,0,('Student input data'!C65-'Simulation input'!$D$11)/'Simulation input'!$D$10)*'Simulation input'!D$220)</f>
        <v>0</v>
      </c>
      <c r="AL65" s="315"/>
      <c r="AM65" s="315">
        <f>IF('Student input data'!C65=0,0,'Simulation input'!D$256)</f>
        <v>0</v>
      </c>
      <c r="AN65" s="315">
        <f>IF('Student input data'!C65=0,0,IF('Student input data'!C65&lt;'Simulation input'!$D$11,0,('Student input data'!C65-'Simulation input'!$D$11)/'Simulation input'!$D$11)*'Simulation input'!D$263)</f>
        <v>0</v>
      </c>
      <c r="AO65" s="315">
        <f>('Student input data'!C65/450)*'Simulation input'!D$270</f>
        <v>0</v>
      </c>
      <c r="AP65" s="111"/>
      <c r="AQ65" s="132">
        <f>'Simulation input'!D$288*'Student input data'!C65</f>
        <v>0</v>
      </c>
      <c r="AR65" s="132">
        <f>'Simulation input'!D$289*'Student input data'!C65</f>
        <v>0</v>
      </c>
      <c r="AS65" s="132">
        <f>'Simulation input'!D$290*'Student input data'!C65</f>
        <v>0</v>
      </c>
      <c r="AT65" s="132">
        <f>'Simulation input'!D$291*'Student input data'!C65</f>
        <v>0</v>
      </c>
      <c r="AU65" s="132">
        <f>'Simulation input'!D$292*'Student input data'!C65</f>
        <v>0</v>
      </c>
      <c r="AV65" s="132">
        <f t="shared" si="18"/>
        <v>0</v>
      </c>
      <c r="AW65" s="132">
        <f>IF('Student input data'!C65=0,0,AV65/'Student input data'!C65)</f>
        <v>0</v>
      </c>
    </row>
    <row r="66" spans="1:49" x14ac:dyDescent="0.2">
      <c r="A66" s="72" t="str">
        <f>'Student input data'!A66</f>
        <v/>
      </c>
      <c r="B66" s="213" t="str">
        <f>IF('Student input data'!B66="","-",'Student input data'!B66)</f>
        <v>-</v>
      </c>
      <c r="C66" s="328">
        <f t="shared" si="15"/>
        <v>0</v>
      </c>
      <c r="D66" s="312">
        <f>'Student input data'!D66/'Simulation input'!$D$17</f>
        <v>0</v>
      </c>
      <c r="E66" s="312">
        <f>IF('Simulation input'!$D$52="y",'Student input data'!E66/'Simulation input'!D$18,('Student input data'!E66/2)/'Simulation input'!D$18)</f>
        <v>0</v>
      </c>
      <c r="F66" s="312">
        <f>'Student input data'!F$61/'Simulation input'!$D$19</f>
        <v>0</v>
      </c>
      <c r="G66" s="312">
        <f>'Student input data'!G66/'Simulation input'!$D$20</f>
        <v>0</v>
      </c>
      <c r="H66" s="312">
        <f>'Student input data'!H66/'Simulation input'!$D$21</f>
        <v>0</v>
      </c>
      <c r="I66" s="312">
        <f>'Student input data'!I66/'Simulation input'!$D$22</f>
        <v>0</v>
      </c>
      <c r="J66" s="312">
        <f>'Student input data'!J66/'Simulation input'!$D$23</f>
        <v>0</v>
      </c>
      <c r="K66" s="312">
        <f>'Student input data'!K66/'Simulation input'!$D$24</f>
        <v>0</v>
      </c>
      <c r="L66" s="312">
        <f>'Student input data'!L66/'Simulation input'!D$25</f>
        <v>0</v>
      </c>
      <c r="M66" s="312">
        <f>'Student input data'!M66/'Simulation input'!D$26</f>
        <v>0</v>
      </c>
      <c r="N66" s="312">
        <f>'Student input data'!N$61/'Simulation input'!$D$27</f>
        <v>0</v>
      </c>
      <c r="O66" s="312">
        <f>'Student input data'!O66/'Simulation input'!$D$28</f>
        <v>0</v>
      </c>
      <c r="P66" s="312">
        <f>'Student input data'!P66/'Simulation input'!$D$29</f>
        <v>0</v>
      </c>
      <c r="Q66" s="312">
        <f>'Student input data'!Q66/'Simulation input'!$D$30</f>
        <v>0</v>
      </c>
      <c r="R66" s="314">
        <f>(SUM(D66:J66)*'Simulation input'!$D$65)+(SUM(K66:M66)*'Simulation input'!$D$66)+(SUM(N66:Q66)*'Simulation input'!$D$67)</f>
        <v>0</v>
      </c>
      <c r="S66" s="314">
        <f t="shared" si="16"/>
        <v>0</v>
      </c>
      <c r="T66" s="313"/>
      <c r="U66" s="315">
        <f>IF('Student input data'!C66=0,0,       IF('Student input data'!C66&lt;'Simulation input'!$D$87,'Simulation input'!$D$80/'Simulation input'!$D$87*'Student input data'!C66,          IF('Student input data'!C66&lt;'Simulation input'!$D$73,'Simulation input'!$D$80,     'Student input data'!C66/'Simulation input'!$D$73)))</f>
        <v>0</v>
      </c>
      <c r="V66" s="317">
        <f>('Student input data'!C66/'Simulation input'!$D$108)+('Student input data'!V66/'Simulation input'!$D$94)</f>
        <v>0</v>
      </c>
      <c r="W66" s="315">
        <f>IF('Student input data'!C66=0,0,'Student input data'!R66/'Simulation input'!D$115)</f>
        <v>0</v>
      </c>
      <c r="X66" s="315">
        <f>IF('Simulation input'!$D$122="y",'Student input data'!V66*0.5/'Simulation input'!$D$129,0)</f>
        <v>0</v>
      </c>
      <c r="Y66" s="315">
        <f>IF('Simulation input'!$D$149="y",'Student input data'!V66*0.5/'Simulation input'!$D$156,0)</f>
        <v>0</v>
      </c>
      <c r="Z66" s="315">
        <f>IF('Student input data'!C66=0,0,'Student input data'!C66/'Simulation input'!D$191)</f>
        <v>0</v>
      </c>
      <c r="AA66" s="315">
        <f>IF('Student input data'!C66=0,0,'Simulation input'!D$206)</f>
        <v>0</v>
      </c>
      <c r="AB66" s="315">
        <f>IF('Student input data'!C66=0,0,'Student input data'!C66/'Simulation input'!D$227)</f>
        <v>0</v>
      </c>
      <c r="AC66" s="315">
        <f>IF('Student input data'!C66=0,0,('Student input data'!C66/'Simulation input'!D$242))</f>
        <v>0</v>
      </c>
      <c r="AD66" s="315">
        <f>IF('Student input data'!C66=0,0,'Student input data'!V66/'Simulation input'!D$234)</f>
        <v>0</v>
      </c>
      <c r="AE66" s="315">
        <f t="shared" si="17"/>
        <v>0</v>
      </c>
      <c r="AF66" s="343"/>
      <c r="AG66" s="315">
        <f>'Student input data'!C66/'Simulation input'!D$199</f>
        <v>0</v>
      </c>
      <c r="AH66" s="315">
        <f>IF('Simulation input'!D$35=0,0,'Student input data'!D66/'Simulation input'!D$35)+IF('Simulation input'!D$36=0,0,'Student input data'!E66/'Simulation input'!D$36)+IF('Simulation input'!D$37=0,0,'Student input data'!F66/'Simulation input'!D$37)+IF('Simulation input'!D$38=0,0,'Student input data'!G66/'Simulation input'!D$38)+IF('Simulation input'!D$39=0,0,'Student input data'!H66/'Simulation input'!D$39)+IF('Simulation input'!D$40=0,0,'Student input data'!I66/'Simulation input'!D$40)+IF('Simulation input'!D$41=0,0,'Student input data'!J66/'Simulation input'!D$41)+IF('Simulation input'!D$42=0,0,'Student input data'!K66/'Simulation input'!D$42)+IF('Simulation input'!D$43=0,0,'Student input data'!L66/'Simulation input'!D$43)+IF('Simulation input'!D$44=0,0,'Student input data'!M66/'Simulation input'!D$44)+IF('Simulation input'!D$45=0,0,'Student input data'!N66/'Simulation input'!D$45)+IF('Simulation input'!D$46=0,0,'Student input data'!O66/'Simulation input'!D$46)+IF('Simulation input'!D$47=0,0,'Student input data'!P66/'Simulation input'!D$47)+IF('Simulation input'!D$48=0,0,'Student input data'!Q66/'Simulation input'!D$47)</f>
        <v>0</v>
      </c>
      <c r="AI66" s="315">
        <f>('Student input data'!C66/450)*'Simulation input'!D$249</f>
        <v>0</v>
      </c>
      <c r="AJ66" s="315">
        <f>'Simulation input'!$D$213/'Simulation input'!$D$11*'Student input data'!C66</f>
        <v>0</v>
      </c>
      <c r="AK66" s="315">
        <f>IF('Student input data'!C66=0,0,IF('Student input data'!C66&lt;'Simulation input'!$D$11,0,('Student input data'!C66-'Simulation input'!$D$11)/'Simulation input'!$D$10)*'Simulation input'!D$220)</f>
        <v>0</v>
      </c>
      <c r="AL66" s="315"/>
      <c r="AM66" s="315">
        <f>IF('Student input data'!C66=0,0,'Simulation input'!D$256)</f>
        <v>0</v>
      </c>
      <c r="AN66" s="315">
        <f>IF('Student input data'!C66=0,0,IF('Student input data'!C66&lt;'Simulation input'!$D$11,0,('Student input data'!C66-'Simulation input'!$D$11)/'Simulation input'!$D$11)*'Simulation input'!D$263)</f>
        <v>0</v>
      </c>
      <c r="AO66" s="315">
        <f>('Student input data'!C66/450)*'Simulation input'!D$270</f>
        <v>0</v>
      </c>
      <c r="AP66" s="111"/>
      <c r="AQ66" s="132">
        <f>'Simulation input'!D$288*'Student input data'!C66</f>
        <v>0</v>
      </c>
      <c r="AR66" s="132">
        <f>'Simulation input'!D$289*'Student input data'!C66</f>
        <v>0</v>
      </c>
      <c r="AS66" s="132">
        <f>'Simulation input'!D$290*'Student input data'!C66</f>
        <v>0</v>
      </c>
      <c r="AT66" s="132">
        <f>'Simulation input'!D$291*'Student input data'!C66</f>
        <v>0</v>
      </c>
      <c r="AU66" s="132">
        <f>'Simulation input'!D$292*'Student input data'!C66</f>
        <v>0</v>
      </c>
      <c r="AV66" s="132">
        <f t="shared" si="18"/>
        <v>0</v>
      </c>
      <c r="AW66" s="132">
        <f>IF('Student input data'!C66=0,0,AV66/'Student input data'!C66)</f>
        <v>0</v>
      </c>
    </row>
    <row r="67" spans="1:49" x14ac:dyDescent="0.2">
      <c r="A67" s="72" t="str">
        <f>'Student input data'!A67</f>
        <v/>
      </c>
      <c r="B67" s="213" t="str">
        <f>IF('Student input data'!B67="","-",'Student input data'!B67)</f>
        <v>-</v>
      </c>
      <c r="C67" s="328">
        <f t="shared" si="15"/>
        <v>0</v>
      </c>
      <c r="D67" s="312">
        <f>'Student input data'!D67/'Simulation input'!$D$17</f>
        <v>0</v>
      </c>
      <c r="E67" s="312">
        <f>IF('Simulation input'!$D$52="y",'Student input data'!E67/'Simulation input'!D$18,('Student input data'!E67/2)/'Simulation input'!D$18)</f>
        <v>0</v>
      </c>
      <c r="F67" s="312">
        <f>'Student input data'!F$61/'Simulation input'!$D$19</f>
        <v>0</v>
      </c>
      <c r="G67" s="312">
        <f>'Student input data'!G67/'Simulation input'!$D$20</f>
        <v>0</v>
      </c>
      <c r="H67" s="312">
        <f>'Student input data'!H67/'Simulation input'!$D$21</f>
        <v>0</v>
      </c>
      <c r="I67" s="312">
        <f>'Student input data'!I67/'Simulation input'!$D$22</f>
        <v>0</v>
      </c>
      <c r="J67" s="312">
        <f>'Student input data'!J67/'Simulation input'!$D$23</f>
        <v>0</v>
      </c>
      <c r="K67" s="312">
        <f>'Student input data'!K67/'Simulation input'!$D$24</f>
        <v>0</v>
      </c>
      <c r="L67" s="312">
        <f>'Student input data'!L67/'Simulation input'!D$25</f>
        <v>0</v>
      </c>
      <c r="M67" s="312">
        <f>'Student input data'!M67/'Simulation input'!D$26</f>
        <v>0</v>
      </c>
      <c r="N67" s="312">
        <f>'Student input data'!N$61/'Simulation input'!$D$27</f>
        <v>0</v>
      </c>
      <c r="O67" s="312">
        <f>'Student input data'!O67/'Simulation input'!$D$28</f>
        <v>0</v>
      </c>
      <c r="P67" s="312">
        <f>'Student input data'!P67/'Simulation input'!$D$29</f>
        <v>0</v>
      </c>
      <c r="Q67" s="312">
        <f>'Student input data'!Q67/'Simulation input'!$D$30</f>
        <v>0</v>
      </c>
      <c r="R67" s="314">
        <f>(SUM(D67:J67)*'Simulation input'!$D$65)+(SUM(K67:M67)*'Simulation input'!$D$66)+(SUM(N67:Q67)*'Simulation input'!$D$67)</f>
        <v>0</v>
      </c>
      <c r="S67" s="314">
        <f t="shared" si="16"/>
        <v>0</v>
      </c>
      <c r="T67" s="313"/>
      <c r="U67" s="315">
        <f>IF('Student input data'!C67=0,0,       IF('Student input data'!C67&lt;'Simulation input'!$D$87,'Simulation input'!$D$80/'Simulation input'!$D$87*'Student input data'!C67,          IF('Student input data'!C67&lt;'Simulation input'!$D$73,'Simulation input'!$D$80,     'Student input data'!C67/'Simulation input'!$D$73)))</f>
        <v>0</v>
      </c>
      <c r="V67" s="317">
        <f>('Student input data'!C67/'Simulation input'!$D$108)+('Student input data'!V67/'Simulation input'!$D$94)</f>
        <v>0</v>
      </c>
      <c r="W67" s="315">
        <f>IF('Student input data'!C67=0,0,'Student input data'!R67/'Simulation input'!D$115)</f>
        <v>0</v>
      </c>
      <c r="X67" s="315">
        <f>IF('Simulation input'!$D$122="y",'Student input data'!V67*0.5/'Simulation input'!$D$129,0)</f>
        <v>0</v>
      </c>
      <c r="Y67" s="315">
        <f>IF('Simulation input'!$D$149="y",'Student input data'!V67*0.5/'Simulation input'!$D$156,0)</f>
        <v>0</v>
      </c>
      <c r="Z67" s="315">
        <f>IF('Student input data'!C67=0,0,'Student input data'!C67/'Simulation input'!D$191)</f>
        <v>0</v>
      </c>
      <c r="AA67" s="315">
        <f>IF('Student input data'!C67=0,0,'Simulation input'!D$206)</f>
        <v>0</v>
      </c>
      <c r="AB67" s="315">
        <f>IF('Student input data'!C67=0,0,'Student input data'!C67/'Simulation input'!D$227)</f>
        <v>0</v>
      </c>
      <c r="AC67" s="315">
        <f>IF('Student input data'!C67=0,0,('Student input data'!C67/'Simulation input'!D$242))</f>
        <v>0</v>
      </c>
      <c r="AD67" s="315">
        <f>IF('Student input data'!C67=0,0,'Student input data'!V67/'Simulation input'!D$234)</f>
        <v>0</v>
      </c>
      <c r="AE67" s="315">
        <f t="shared" si="17"/>
        <v>0</v>
      </c>
      <c r="AF67" s="343"/>
      <c r="AG67" s="315">
        <f>'Student input data'!C67/'Simulation input'!D$199</f>
        <v>0</v>
      </c>
      <c r="AH67" s="315">
        <f>IF('Simulation input'!D$35=0,0,'Student input data'!D67/'Simulation input'!D$35)+IF('Simulation input'!D$36=0,0,'Student input data'!E67/'Simulation input'!D$36)+IF('Simulation input'!D$37=0,0,'Student input data'!F67/'Simulation input'!D$37)+IF('Simulation input'!D$38=0,0,'Student input data'!G67/'Simulation input'!D$38)+IF('Simulation input'!D$39=0,0,'Student input data'!H67/'Simulation input'!D$39)+IF('Simulation input'!D$40=0,0,'Student input data'!I67/'Simulation input'!D$40)+IF('Simulation input'!D$41=0,0,'Student input data'!J67/'Simulation input'!D$41)+IF('Simulation input'!D$42=0,0,'Student input data'!K67/'Simulation input'!D$42)+IF('Simulation input'!D$43=0,0,'Student input data'!L67/'Simulation input'!D$43)+IF('Simulation input'!D$44=0,0,'Student input data'!M67/'Simulation input'!D$44)+IF('Simulation input'!D$45=0,0,'Student input data'!N67/'Simulation input'!D$45)+IF('Simulation input'!D$46=0,0,'Student input data'!O67/'Simulation input'!D$46)+IF('Simulation input'!D$47=0,0,'Student input data'!P67/'Simulation input'!D$47)+IF('Simulation input'!D$48=0,0,'Student input data'!Q67/'Simulation input'!D$47)</f>
        <v>0</v>
      </c>
      <c r="AI67" s="315">
        <f>('Student input data'!C67/450)*'Simulation input'!D$249</f>
        <v>0</v>
      </c>
      <c r="AJ67" s="315">
        <f>'Simulation input'!$D$213/'Simulation input'!$D$11*'Student input data'!C67</f>
        <v>0</v>
      </c>
      <c r="AK67" s="315">
        <f>IF('Student input data'!C67=0,0,IF('Student input data'!C67&lt;'Simulation input'!$D$11,0,('Student input data'!C67-'Simulation input'!$D$11)/'Simulation input'!$D$10)*'Simulation input'!D$220)</f>
        <v>0</v>
      </c>
      <c r="AL67" s="315"/>
      <c r="AM67" s="315">
        <f>IF('Student input data'!C67=0,0,'Simulation input'!D$256)</f>
        <v>0</v>
      </c>
      <c r="AN67" s="315">
        <f>IF('Student input data'!C67=0,0,IF('Student input data'!C67&lt;'Simulation input'!$D$11,0,('Student input data'!C67-'Simulation input'!$D$11)/'Simulation input'!$D$11)*'Simulation input'!D$263)</f>
        <v>0</v>
      </c>
      <c r="AO67" s="315">
        <f>('Student input data'!C67/450)*'Simulation input'!D$270</f>
        <v>0</v>
      </c>
      <c r="AP67" s="111"/>
      <c r="AQ67" s="132">
        <f>'Simulation input'!D$288*'Student input data'!C67</f>
        <v>0</v>
      </c>
      <c r="AR67" s="132">
        <f>'Simulation input'!D$289*'Student input data'!C67</f>
        <v>0</v>
      </c>
      <c r="AS67" s="132">
        <f>'Simulation input'!D$290*'Student input data'!C67</f>
        <v>0</v>
      </c>
      <c r="AT67" s="132">
        <f>'Simulation input'!D$291*'Student input data'!C67</f>
        <v>0</v>
      </c>
      <c r="AU67" s="132">
        <f>'Simulation input'!D$292*'Student input data'!C67</f>
        <v>0</v>
      </c>
      <c r="AV67" s="132">
        <f t="shared" si="18"/>
        <v>0</v>
      </c>
      <c r="AW67" s="132">
        <f>IF('Student input data'!C67=0,0,AV67/'Student input data'!C67)</f>
        <v>0</v>
      </c>
    </row>
    <row r="68" spans="1:49" x14ac:dyDescent="0.2">
      <c r="A68" s="72" t="str">
        <f>'Student input data'!A68</f>
        <v/>
      </c>
      <c r="B68" s="213" t="str">
        <f>IF('Student input data'!B68="","-",'Student input data'!B68)</f>
        <v>-</v>
      </c>
      <c r="C68" s="328">
        <f t="shared" si="15"/>
        <v>0</v>
      </c>
      <c r="D68" s="312">
        <f>'Student input data'!D68/'Simulation input'!$D$17</f>
        <v>0</v>
      </c>
      <c r="E68" s="312">
        <f>IF('Simulation input'!$D$52="y",'Student input data'!E68/'Simulation input'!D$18,('Student input data'!E68/2)/'Simulation input'!D$18)</f>
        <v>0</v>
      </c>
      <c r="F68" s="312">
        <f>'Student input data'!F$61/'Simulation input'!$D$19</f>
        <v>0</v>
      </c>
      <c r="G68" s="312">
        <f>'Student input data'!G68/'Simulation input'!$D$20</f>
        <v>0</v>
      </c>
      <c r="H68" s="312">
        <f>'Student input data'!H68/'Simulation input'!$D$21</f>
        <v>0</v>
      </c>
      <c r="I68" s="312">
        <f>'Student input data'!I68/'Simulation input'!$D$22</f>
        <v>0</v>
      </c>
      <c r="J68" s="312">
        <f>'Student input data'!J68/'Simulation input'!$D$23</f>
        <v>0</v>
      </c>
      <c r="K68" s="312">
        <f>'Student input data'!K68/'Simulation input'!$D$24</f>
        <v>0</v>
      </c>
      <c r="L68" s="312">
        <f>'Student input data'!L68/'Simulation input'!D$25</f>
        <v>0</v>
      </c>
      <c r="M68" s="312">
        <f>'Student input data'!M68/'Simulation input'!D$26</f>
        <v>0</v>
      </c>
      <c r="N68" s="312">
        <f>'Student input data'!N$61/'Simulation input'!$D$27</f>
        <v>0</v>
      </c>
      <c r="O68" s="312">
        <f>'Student input data'!O68/'Simulation input'!$D$28</f>
        <v>0</v>
      </c>
      <c r="P68" s="312">
        <f>'Student input data'!P68/'Simulation input'!$D$29</f>
        <v>0</v>
      </c>
      <c r="Q68" s="312">
        <f>'Student input data'!Q68/'Simulation input'!$D$30</f>
        <v>0</v>
      </c>
      <c r="R68" s="314">
        <f>(SUM(D68:J68)*'Simulation input'!$D$65)+(SUM(K68:M68)*'Simulation input'!$D$66)+(SUM(N68:Q68)*'Simulation input'!$D$67)</f>
        <v>0</v>
      </c>
      <c r="S68" s="314">
        <f t="shared" si="16"/>
        <v>0</v>
      </c>
      <c r="T68" s="313"/>
      <c r="U68" s="315">
        <f>IF('Student input data'!C68=0,0,       IF('Student input data'!C68&lt;'Simulation input'!$D$87,'Simulation input'!$D$80/'Simulation input'!$D$87*'Student input data'!C68,          IF('Student input data'!C68&lt;'Simulation input'!$D$73,'Simulation input'!$D$80,     'Student input data'!C68/'Simulation input'!$D$73)))</f>
        <v>0</v>
      </c>
      <c r="V68" s="317">
        <f>('Student input data'!C68/'Simulation input'!$D$108)+('Student input data'!V68/'Simulation input'!$D$94)</f>
        <v>0</v>
      </c>
      <c r="W68" s="315">
        <f>IF('Student input data'!C68=0,0,'Student input data'!R68/'Simulation input'!D$115)</f>
        <v>0</v>
      </c>
      <c r="X68" s="315">
        <f>IF('Simulation input'!$D$122="y",'Student input data'!V68*0.5/'Simulation input'!$D$129,0)</f>
        <v>0</v>
      </c>
      <c r="Y68" s="315">
        <f>IF('Simulation input'!$D$149="y",'Student input data'!V68*0.5/'Simulation input'!$D$156,0)</f>
        <v>0</v>
      </c>
      <c r="Z68" s="315">
        <f>IF('Student input data'!C68=0,0,'Student input data'!C68/'Simulation input'!D$191)</f>
        <v>0</v>
      </c>
      <c r="AA68" s="315">
        <f>IF('Student input data'!C68=0,0,'Simulation input'!D$206)</f>
        <v>0</v>
      </c>
      <c r="AB68" s="315">
        <f>IF('Student input data'!C68=0,0,'Student input data'!C68/'Simulation input'!D$227)</f>
        <v>0</v>
      </c>
      <c r="AC68" s="315">
        <f>IF('Student input data'!C68=0,0,('Student input data'!C68/'Simulation input'!D$242))</f>
        <v>0</v>
      </c>
      <c r="AD68" s="315">
        <f>IF('Student input data'!C68=0,0,'Student input data'!V68/'Simulation input'!D$234)</f>
        <v>0</v>
      </c>
      <c r="AE68" s="315">
        <f t="shared" si="17"/>
        <v>0</v>
      </c>
      <c r="AF68" s="343"/>
      <c r="AG68" s="315">
        <f>'Student input data'!C68/'Simulation input'!D$199</f>
        <v>0</v>
      </c>
      <c r="AH68" s="315">
        <f>IF('Simulation input'!D$35=0,0,'Student input data'!D68/'Simulation input'!D$35)+IF('Simulation input'!D$36=0,0,'Student input data'!E68/'Simulation input'!D$36)+IF('Simulation input'!D$37=0,0,'Student input data'!F68/'Simulation input'!D$37)+IF('Simulation input'!D$38=0,0,'Student input data'!G68/'Simulation input'!D$38)+IF('Simulation input'!D$39=0,0,'Student input data'!H68/'Simulation input'!D$39)+IF('Simulation input'!D$40=0,0,'Student input data'!I68/'Simulation input'!D$40)+IF('Simulation input'!D$41=0,0,'Student input data'!J68/'Simulation input'!D$41)+IF('Simulation input'!D$42=0,0,'Student input data'!K68/'Simulation input'!D$42)+IF('Simulation input'!D$43=0,0,'Student input data'!L68/'Simulation input'!D$43)+IF('Simulation input'!D$44=0,0,'Student input data'!M68/'Simulation input'!D$44)+IF('Simulation input'!D$45=0,0,'Student input data'!N68/'Simulation input'!D$45)+IF('Simulation input'!D$46=0,0,'Student input data'!O68/'Simulation input'!D$46)+IF('Simulation input'!D$47=0,0,'Student input data'!P68/'Simulation input'!D$47)+IF('Simulation input'!D$48=0,0,'Student input data'!Q68/'Simulation input'!D$47)</f>
        <v>0</v>
      </c>
      <c r="AI68" s="315">
        <f>('Student input data'!C68/450)*'Simulation input'!D$249</f>
        <v>0</v>
      </c>
      <c r="AJ68" s="315">
        <f>'Simulation input'!$D$213/'Simulation input'!$D$11*'Student input data'!C68</f>
        <v>0</v>
      </c>
      <c r="AK68" s="315">
        <f>IF('Student input data'!C68=0,0,IF('Student input data'!C68&lt;'Simulation input'!$D$11,0,('Student input data'!C68-'Simulation input'!$D$11)/'Simulation input'!$D$10)*'Simulation input'!D$220)</f>
        <v>0</v>
      </c>
      <c r="AL68" s="315"/>
      <c r="AM68" s="315">
        <f>IF('Student input data'!C68=0,0,'Simulation input'!D$256)</f>
        <v>0</v>
      </c>
      <c r="AN68" s="315">
        <f>IF('Student input data'!C68=0,0,IF('Student input data'!C68&lt;'Simulation input'!$D$11,0,('Student input data'!C68-'Simulation input'!$D$11)/'Simulation input'!$D$11)*'Simulation input'!D$263)</f>
        <v>0</v>
      </c>
      <c r="AO68" s="315">
        <f>('Student input data'!C68/450)*'Simulation input'!D$270</f>
        <v>0</v>
      </c>
      <c r="AP68" s="111"/>
      <c r="AQ68" s="132">
        <f>'Simulation input'!D$288*'Student input data'!C68</f>
        <v>0</v>
      </c>
      <c r="AR68" s="132">
        <f>'Simulation input'!D$289*'Student input data'!C68</f>
        <v>0</v>
      </c>
      <c r="AS68" s="132">
        <f>'Simulation input'!D$290*'Student input data'!C68</f>
        <v>0</v>
      </c>
      <c r="AT68" s="132">
        <f>'Simulation input'!D$291*'Student input data'!C68</f>
        <v>0</v>
      </c>
      <c r="AU68" s="132">
        <f>'Simulation input'!D$292*'Student input data'!C68</f>
        <v>0</v>
      </c>
      <c r="AV68" s="132">
        <f t="shared" si="18"/>
        <v>0</v>
      </c>
      <c r="AW68" s="132">
        <f>IF('Student input data'!C68=0,0,AV68/'Student input data'!C68)</f>
        <v>0</v>
      </c>
    </row>
    <row r="69" spans="1:49" x14ac:dyDescent="0.2">
      <c r="A69" s="72" t="str">
        <f>'Student input data'!A69</f>
        <v/>
      </c>
      <c r="B69" s="213" t="str">
        <f>IF('Student input data'!B69="","-",'Student input data'!B69)</f>
        <v>-</v>
      </c>
      <c r="C69" s="328">
        <f t="shared" si="15"/>
        <v>0</v>
      </c>
      <c r="D69" s="312">
        <f>'Student input data'!D69/'Simulation input'!$D$17</f>
        <v>0</v>
      </c>
      <c r="E69" s="312">
        <f>IF('Simulation input'!$D$52="y",'Student input data'!E69/'Simulation input'!D$18,('Student input data'!E69/2)/'Simulation input'!D$18)</f>
        <v>0</v>
      </c>
      <c r="F69" s="312">
        <f>'Student input data'!F$61/'Simulation input'!$D$19</f>
        <v>0</v>
      </c>
      <c r="G69" s="312">
        <f>'Student input data'!G69/'Simulation input'!$D$20</f>
        <v>0</v>
      </c>
      <c r="H69" s="312">
        <f>'Student input data'!H69/'Simulation input'!$D$21</f>
        <v>0</v>
      </c>
      <c r="I69" s="312">
        <f>'Student input data'!I69/'Simulation input'!$D$22</f>
        <v>0</v>
      </c>
      <c r="J69" s="312">
        <f>'Student input data'!J69/'Simulation input'!$D$23</f>
        <v>0</v>
      </c>
      <c r="K69" s="312">
        <f>'Student input data'!K69/'Simulation input'!$D$24</f>
        <v>0</v>
      </c>
      <c r="L69" s="312">
        <f>'Student input data'!L69/'Simulation input'!D$25</f>
        <v>0</v>
      </c>
      <c r="M69" s="312">
        <f>'Student input data'!M69/'Simulation input'!D$26</f>
        <v>0</v>
      </c>
      <c r="N69" s="312">
        <f>'Student input data'!N$61/'Simulation input'!$D$27</f>
        <v>0</v>
      </c>
      <c r="O69" s="312">
        <f>'Student input data'!O69/'Simulation input'!$D$28</f>
        <v>0</v>
      </c>
      <c r="P69" s="312">
        <f>'Student input data'!P69/'Simulation input'!$D$29</f>
        <v>0</v>
      </c>
      <c r="Q69" s="312">
        <f>'Student input data'!Q69/'Simulation input'!$D$30</f>
        <v>0</v>
      </c>
      <c r="R69" s="314">
        <f>(SUM(D69:J69)*'Simulation input'!$D$65)+(SUM(K69:M69)*'Simulation input'!$D$66)+(SUM(N69:Q69)*'Simulation input'!$D$67)</f>
        <v>0</v>
      </c>
      <c r="S69" s="314">
        <f t="shared" si="16"/>
        <v>0</v>
      </c>
      <c r="T69" s="313"/>
      <c r="U69" s="315">
        <f>IF('Student input data'!C69=0,0,       IF('Student input data'!C69&lt;'Simulation input'!$D$87,'Simulation input'!$D$80/'Simulation input'!$D$87*'Student input data'!C69,          IF('Student input data'!C69&lt;'Simulation input'!$D$73,'Simulation input'!$D$80,     'Student input data'!C69/'Simulation input'!$D$73)))</f>
        <v>0</v>
      </c>
      <c r="V69" s="317">
        <f>('Student input data'!C69/'Simulation input'!$D$108)+('Student input data'!V69/'Simulation input'!$D$94)</f>
        <v>0</v>
      </c>
      <c r="W69" s="315">
        <f>IF('Student input data'!C69=0,0,'Student input data'!R69/'Simulation input'!D$115)</f>
        <v>0</v>
      </c>
      <c r="X69" s="315">
        <f>IF('Simulation input'!$D$122="y",'Student input data'!V69*0.5/'Simulation input'!$D$129,0)</f>
        <v>0</v>
      </c>
      <c r="Y69" s="315">
        <f>IF('Simulation input'!$D$149="y",'Student input data'!V69*0.5/'Simulation input'!$D$156,0)</f>
        <v>0</v>
      </c>
      <c r="Z69" s="315">
        <f>IF('Student input data'!C69=0,0,'Student input data'!C69/'Simulation input'!D$191)</f>
        <v>0</v>
      </c>
      <c r="AA69" s="315">
        <f>IF('Student input data'!C69=0,0,'Simulation input'!D$206)</f>
        <v>0</v>
      </c>
      <c r="AB69" s="315">
        <f>IF('Student input data'!C69=0,0,'Student input data'!C69/'Simulation input'!D$227)</f>
        <v>0</v>
      </c>
      <c r="AC69" s="315">
        <f>IF('Student input data'!C69=0,0,('Student input data'!C69/'Simulation input'!D$242))</f>
        <v>0</v>
      </c>
      <c r="AD69" s="315">
        <f>IF('Student input data'!C69=0,0,'Student input data'!V69/'Simulation input'!D$234)</f>
        <v>0</v>
      </c>
      <c r="AE69" s="315">
        <f t="shared" si="17"/>
        <v>0</v>
      </c>
      <c r="AF69" s="343"/>
      <c r="AG69" s="315">
        <f>'Student input data'!C69/'Simulation input'!D$199</f>
        <v>0</v>
      </c>
      <c r="AH69" s="315">
        <f>IF('Simulation input'!D$35=0,0,'Student input data'!D69/'Simulation input'!D$35)+IF('Simulation input'!D$36=0,0,'Student input data'!E69/'Simulation input'!D$36)+IF('Simulation input'!D$37=0,0,'Student input data'!F69/'Simulation input'!D$37)+IF('Simulation input'!D$38=0,0,'Student input data'!G69/'Simulation input'!D$38)+IF('Simulation input'!D$39=0,0,'Student input data'!H69/'Simulation input'!D$39)+IF('Simulation input'!D$40=0,0,'Student input data'!I69/'Simulation input'!D$40)+IF('Simulation input'!D$41=0,0,'Student input data'!J69/'Simulation input'!D$41)+IF('Simulation input'!D$42=0,0,'Student input data'!K69/'Simulation input'!D$42)+IF('Simulation input'!D$43=0,0,'Student input data'!L69/'Simulation input'!D$43)+IF('Simulation input'!D$44=0,0,'Student input data'!M69/'Simulation input'!D$44)+IF('Simulation input'!D$45=0,0,'Student input data'!N69/'Simulation input'!D$45)+IF('Simulation input'!D$46=0,0,'Student input data'!O69/'Simulation input'!D$46)+IF('Simulation input'!D$47=0,0,'Student input data'!P69/'Simulation input'!D$47)+IF('Simulation input'!D$48=0,0,'Student input data'!Q69/'Simulation input'!D$47)</f>
        <v>0</v>
      </c>
      <c r="AI69" s="315">
        <f>('Student input data'!C69/450)*'Simulation input'!D$249</f>
        <v>0</v>
      </c>
      <c r="AJ69" s="315">
        <f>'Simulation input'!$D$213/'Simulation input'!$D$11*'Student input data'!C69</f>
        <v>0</v>
      </c>
      <c r="AK69" s="315">
        <f>IF('Student input data'!C69=0,0,IF('Student input data'!C69&lt;'Simulation input'!$D$11,0,('Student input data'!C69-'Simulation input'!$D$11)/'Simulation input'!$D$10)*'Simulation input'!D$220)</f>
        <v>0</v>
      </c>
      <c r="AL69" s="315"/>
      <c r="AM69" s="315">
        <f>IF('Student input data'!C69=0,0,'Simulation input'!D$256)</f>
        <v>0</v>
      </c>
      <c r="AN69" s="315">
        <f>IF('Student input data'!C69=0,0,IF('Student input data'!C69&lt;'Simulation input'!$D$11,0,('Student input data'!C69-'Simulation input'!$D$11)/'Simulation input'!$D$11)*'Simulation input'!D$263)</f>
        <v>0</v>
      </c>
      <c r="AO69" s="315">
        <f>('Student input data'!C69/450)*'Simulation input'!D$270</f>
        <v>0</v>
      </c>
      <c r="AP69" s="111"/>
      <c r="AQ69" s="132">
        <f>'Simulation input'!D$288*'Student input data'!C69</f>
        <v>0</v>
      </c>
      <c r="AR69" s="132">
        <f>'Simulation input'!D$289*'Student input data'!C69</f>
        <v>0</v>
      </c>
      <c r="AS69" s="132">
        <f>'Simulation input'!D$290*'Student input data'!C69</f>
        <v>0</v>
      </c>
      <c r="AT69" s="132">
        <f>'Simulation input'!D$291*'Student input data'!C69</f>
        <v>0</v>
      </c>
      <c r="AU69" s="132">
        <f>'Simulation input'!D$292*'Student input data'!C69</f>
        <v>0</v>
      </c>
      <c r="AV69" s="132">
        <f t="shared" si="18"/>
        <v>0</v>
      </c>
      <c r="AW69" s="132">
        <f>IF('Student input data'!C69=0,0,AV69/'Student input data'!C69)</f>
        <v>0</v>
      </c>
    </row>
    <row r="70" spans="1:49" x14ac:dyDescent="0.2">
      <c r="A70" s="72" t="str">
        <f>'Student input data'!A70</f>
        <v/>
      </c>
      <c r="B70" s="213" t="str">
        <f>IF('Student input data'!B70="","-",'Student input data'!B70)</f>
        <v>-</v>
      </c>
      <c r="C70" s="328">
        <f t="shared" si="15"/>
        <v>0</v>
      </c>
      <c r="D70" s="312">
        <f>'Student input data'!D70/'Simulation input'!$D$17</f>
        <v>0</v>
      </c>
      <c r="E70" s="312">
        <f>IF('Simulation input'!$D$52="y",'Student input data'!E70/'Simulation input'!D$18,('Student input data'!E70/2)/'Simulation input'!D$18)</f>
        <v>0</v>
      </c>
      <c r="F70" s="312">
        <f>'Student input data'!F$61/'Simulation input'!$D$19</f>
        <v>0</v>
      </c>
      <c r="G70" s="312">
        <f>'Student input data'!G70/'Simulation input'!$D$20</f>
        <v>0</v>
      </c>
      <c r="H70" s="312">
        <f>'Student input data'!H70/'Simulation input'!$D$21</f>
        <v>0</v>
      </c>
      <c r="I70" s="312">
        <f>'Student input data'!I70/'Simulation input'!$D$22</f>
        <v>0</v>
      </c>
      <c r="J70" s="312">
        <f>'Student input data'!J70/'Simulation input'!$D$23</f>
        <v>0</v>
      </c>
      <c r="K70" s="312">
        <f>'Student input data'!K70/'Simulation input'!$D$24</f>
        <v>0</v>
      </c>
      <c r="L70" s="312">
        <f>'Student input data'!L70/'Simulation input'!D$25</f>
        <v>0</v>
      </c>
      <c r="M70" s="312">
        <f>'Student input data'!M70/'Simulation input'!D$26</f>
        <v>0</v>
      </c>
      <c r="N70" s="312">
        <f>'Student input data'!N$61/'Simulation input'!$D$27</f>
        <v>0</v>
      </c>
      <c r="O70" s="312">
        <f>'Student input data'!O70/'Simulation input'!$D$28</f>
        <v>0</v>
      </c>
      <c r="P70" s="312">
        <f>'Student input data'!P70/'Simulation input'!$D$29</f>
        <v>0</v>
      </c>
      <c r="Q70" s="312">
        <f>'Student input data'!Q70/'Simulation input'!$D$30</f>
        <v>0</v>
      </c>
      <c r="R70" s="314">
        <f>(SUM(D70:J70)*'Simulation input'!$D$65)+(SUM(K70:M70)*'Simulation input'!$D$66)+(SUM(N70:Q70)*'Simulation input'!$D$67)</f>
        <v>0</v>
      </c>
      <c r="S70" s="314">
        <f t="shared" si="16"/>
        <v>0</v>
      </c>
      <c r="T70" s="313"/>
      <c r="U70" s="315">
        <f>IF('Student input data'!C70=0,0,       IF('Student input data'!C70&lt;'Simulation input'!$D$87,'Simulation input'!$D$80/'Simulation input'!$D$87*'Student input data'!C70,          IF('Student input data'!C70&lt;'Simulation input'!$D$73,'Simulation input'!$D$80,     'Student input data'!C70/'Simulation input'!$D$73)))</f>
        <v>0</v>
      </c>
      <c r="V70" s="317">
        <f>('Student input data'!C70/'Simulation input'!$D$108)+('Student input data'!V70/'Simulation input'!$D$94)</f>
        <v>0</v>
      </c>
      <c r="W70" s="315">
        <f>IF('Student input data'!C70=0,0,'Student input data'!R70/'Simulation input'!D$115)</f>
        <v>0</v>
      </c>
      <c r="X70" s="315">
        <f>IF('Simulation input'!$D$122="y",'Student input data'!V70*0.5/'Simulation input'!$D$129,0)</f>
        <v>0</v>
      </c>
      <c r="Y70" s="315">
        <f>IF('Simulation input'!$D$149="y",'Student input data'!V70*0.5/'Simulation input'!$D$156,0)</f>
        <v>0</v>
      </c>
      <c r="Z70" s="315">
        <f>IF('Student input data'!C70=0,0,'Student input data'!C70/'Simulation input'!D$191)</f>
        <v>0</v>
      </c>
      <c r="AA70" s="315">
        <f>IF('Student input data'!C70=0,0,'Simulation input'!D$206)</f>
        <v>0</v>
      </c>
      <c r="AB70" s="315">
        <f>IF('Student input data'!C70=0,0,'Student input data'!C70/'Simulation input'!D$227)</f>
        <v>0</v>
      </c>
      <c r="AC70" s="315">
        <f>IF('Student input data'!C70=0,0,('Student input data'!C70/'Simulation input'!D$242))</f>
        <v>0</v>
      </c>
      <c r="AD70" s="315">
        <f>IF('Student input data'!C70=0,0,'Student input data'!V70/'Simulation input'!D$234)</f>
        <v>0</v>
      </c>
      <c r="AE70" s="315">
        <f t="shared" si="17"/>
        <v>0</v>
      </c>
      <c r="AF70" s="343"/>
      <c r="AG70" s="315">
        <f>'Student input data'!C70/'Simulation input'!D$199</f>
        <v>0</v>
      </c>
      <c r="AH70" s="315">
        <f>IF('Simulation input'!D$35=0,0,'Student input data'!D70/'Simulation input'!D$35)+IF('Simulation input'!D$36=0,0,'Student input data'!E70/'Simulation input'!D$36)+IF('Simulation input'!D$37=0,0,'Student input data'!F70/'Simulation input'!D$37)+IF('Simulation input'!D$38=0,0,'Student input data'!G70/'Simulation input'!D$38)+IF('Simulation input'!D$39=0,0,'Student input data'!H70/'Simulation input'!D$39)+IF('Simulation input'!D$40=0,0,'Student input data'!I70/'Simulation input'!D$40)+IF('Simulation input'!D$41=0,0,'Student input data'!J70/'Simulation input'!D$41)+IF('Simulation input'!D$42=0,0,'Student input data'!K70/'Simulation input'!D$42)+IF('Simulation input'!D$43=0,0,'Student input data'!L70/'Simulation input'!D$43)+IF('Simulation input'!D$44=0,0,'Student input data'!M70/'Simulation input'!D$44)+IF('Simulation input'!D$45=0,0,'Student input data'!N70/'Simulation input'!D$45)+IF('Simulation input'!D$46=0,0,'Student input data'!O70/'Simulation input'!D$46)+IF('Simulation input'!D$47=0,0,'Student input data'!P70/'Simulation input'!D$47)+IF('Simulation input'!D$48=0,0,'Student input data'!Q70/'Simulation input'!D$47)</f>
        <v>0</v>
      </c>
      <c r="AI70" s="315">
        <f>('Student input data'!C70/450)*'Simulation input'!D$249</f>
        <v>0</v>
      </c>
      <c r="AJ70" s="315">
        <f>'Simulation input'!$D$213/'Simulation input'!$D$11*'Student input data'!C70</f>
        <v>0</v>
      </c>
      <c r="AK70" s="315">
        <f>IF('Student input data'!C70=0,0,IF('Student input data'!C70&lt;'Simulation input'!$D$11,0,('Student input data'!C70-'Simulation input'!$D$11)/'Simulation input'!$D$10)*'Simulation input'!D$220)</f>
        <v>0</v>
      </c>
      <c r="AL70" s="315"/>
      <c r="AM70" s="315">
        <f>IF('Student input data'!C70=0,0,'Simulation input'!D$256)</f>
        <v>0</v>
      </c>
      <c r="AN70" s="315">
        <f>IF('Student input data'!C70=0,0,IF('Student input data'!C70&lt;'Simulation input'!$D$11,0,('Student input data'!C70-'Simulation input'!$D$11)/'Simulation input'!$D$11)*'Simulation input'!D$263)</f>
        <v>0</v>
      </c>
      <c r="AO70" s="315">
        <f>('Student input data'!C70/450)*'Simulation input'!D$270</f>
        <v>0</v>
      </c>
      <c r="AP70" s="111"/>
      <c r="AQ70" s="132">
        <f>'Simulation input'!D$288*'Student input data'!C70</f>
        <v>0</v>
      </c>
      <c r="AR70" s="132">
        <f>'Simulation input'!D$289*'Student input data'!C70</f>
        <v>0</v>
      </c>
      <c r="AS70" s="132">
        <f>'Simulation input'!D$290*'Student input data'!C70</f>
        <v>0</v>
      </c>
      <c r="AT70" s="132">
        <f>'Simulation input'!D$291*'Student input data'!C70</f>
        <v>0</v>
      </c>
      <c r="AU70" s="132">
        <f>'Simulation input'!D$292*'Student input data'!C70</f>
        <v>0</v>
      </c>
      <c r="AV70" s="132">
        <f t="shared" si="18"/>
        <v>0</v>
      </c>
      <c r="AW70" s="132">
        <f>IF('Student input data'!C70=0,0,AV70/'Student input data'!C70)</f>
        <v>0</v>
      </c>
    </row>
    <row r="71" spans="1:49" x14ac:dyDescent="0.2">
      <c r="A71" s="204"/>
      <c r="B71" s="465" t="s">
        <v>154</v>
      </c>
      <c r="C71" s="319">
        <f t="shared" ref="C71" si="19">SUM(D71:Q71)</f>
        <v>113.39999999999998</v>
      </c>
      <c r="D71" s="320">
        <f t="shared" ref="D71:S71" si="20">SUM(D61:D70)</f>
        <v>0</v>
      </c>
      <c r="E71" s="320">
        <f t="shared" si="20"/>
        <v>66.599999999999994</v>
      </c>
      <c r="F71" s="320">
        <f t="shared" si="20"/>
        <v>0</v>
      </c>
      <c r="G71" s="320">
        <f t="shared" si="20"/>
        <v>0</v>
      </c>
      <c r="H71" s="320">
        <f t="shared" si="20"/>
        <v>0</v>
      </c>
      <c r="I71" s="320">
        <f t="shared" si="20"/>
        <v>0</v>
      </c>
      <c r="J71" s="320">
        <f t="shared" si="20"/>
        <v>0</v>
      </c>
      <c r="K71" s="320">
        <f t="shared" si="20"/>
        <v>15.6</v>
      </c>
      <c r="L71" s="320">
        <f t="shared" si="20"/>
        <v>15.6</v>
      </c>
      <c r="M71" s="320">
        <f t="shared" si="20"/>
        <v>15.6</v>
      </c>
      <c r="N71" s="320">
        <f t="shared" si="20"/>
        <v>0</v>
      </c>
      <c r="O71" s="320">
        <f t="shared" si="20"/>
        <v>0</v>
      </c>
      <c r="P71" s="320">
        <f t="shared" si="20"/>
        <v>0</v>
      </c>
      <c r="Q71" s="320">
        <f t="shared" si="20"/>
        <v>0</v>
      </c>
      <c r="R71" s="320">
        <f t="shared" si="20"/>
        <v>22.68</v>
      </c>
      <c r="S71" s="320">
        <f t="shared" si="20"/>
        <v>136.07999999999998</v>
      </c>
      <c r="T71" s="321"/>
      <c r="U71" s="320">
        <f t="shared" ref="U71:AE71" si="21">SUM(U61:U70)</f>
        <v>10.845000000000001</v>
      </c>
      <c r="V71" s="320">
        <f t="shared" si="21"/>
        <v>8.57</v>
      </c>
      <c r="W71" s="320">
        <f t="shared" si="21"/>
        <v>3</v>
      </c>
      <c r="X71" s="320">
        <f t="shared" si="21"/>
        <v>1.5625</v>
      </c>
      <c r="Y71" s="320">
        <f t="shared" si="21"/>
        <v>1.5625</v>
      </c>
      <c r="Z71" s="320">
        <f t="shared" si="21"/>
        <v>15.382978723404257</v>
      </c>
      <c r="AA71" s="320">
        <f t="shared" si="21"/>
        <v>2</v>
      </c>
      <c r="AB71" s="320">
        <f t="shared" si="21"/>
        <v>2.8919999999999999</v>
      </c>
      <c r="AC71" s="320">
        <f t="shared" si="21"/>
        <v>8.6760000000000002</v>
      </c>
      <c r="AD71" s="320">
        <f t="shared" si="21"/>
        <v>3</v>
      </c>
      <c r="AE71" s="320">
        <f t="shared" si="21"/>
        <v>193.57097872340424</v>
      </c>
      <c r="AF71" s="344"/>
      <c r="AG71" s="320">
        <f>SUM(AG61:AG70)</f>
        <v>2.1689999999999999E-7</v>
      </c>
      <c r="AH71" s="320">
        <f>SUM(AH61:AH70)</f>
        <v>0</v>
      </c>
      <c r="AI71" s="320">
        <f>SUM(AI61:AI70)</f>
        <v>9.64</v>
      </c>
      <c r="AJ71" s="320">
        <f>SUM(AJ61:AJ70)</f>
        <v>4.2174999999999994</v>
      </c>
      <c r="AK71" s="320">
        <f>SUM(AK61:AK70)</f>
        <v>2.82</v>
      </c>
      <c r="AL71" s="320"/>
      <c r="AM71" s="320">
        <f>SUM(AM61:AM70)</f>
        <v>2</v>
      </c>
      <c r="AN71" s="320">
        <f>SUM(AN61:AN70)</f>
        <v>2.82</v>
      </c>
      <c r="AO71" s="320">
        <f>SUM(AO61:AO70)</f>
        <v>9.64</v>
      </c>
      <c r="AP71" s="207"/>
      <c r="AQ71" s="208">
        <f t="shared" ref="AQ71:AV71" si="22">SUM(AQ61:AQ70)</f>
        <v>271125</v>
      </c>
      <c r="AR71" s="208">
        <f t="shared" si="22"/>
        <v>542250</v>
      </c>
      <c r="AS71" s="208">
        <f t="shared" si="22"/>
        <v>466335</v>
      </c>
      <c r="AT71" s="208">
        <f t="shared" si="22"/>
        <v>650700</v>
      </c>
      <c r="AU71" s="208">
        <f t="shared" si="22"/>
        <v>86760</v>
      </c>
      <c r="AV71" s="208">
        <f t="shared" si="22"/>
        <v>2017170</v>
      </c>
      <c r="AW71" s="208">
        <f>IF('Student input data'!C71=0,0,AV71/'Student input data'!C71)</f>
        <v>930</v>
      </c>
    </row>
    <row r="72" spans="1:49" x14ac:dyDescent="0.2">
      <c r="C72" s="312"/>
      <c r="D72" s="312"/>
      <c r="E72" s="312"/>
      <c r="F72" s="312"/>
      <c r="G72" s="312"/>
      <c r="H72" s="312"/>
      <c r="I72" s="312"/>
      <c r="J72" s="312"/>
      <c r="K72" s="312"/>
      <c r="L72" s="312"/>
      <c r="M72" s="312"/>
      <c r="N72" s="312"/>
      <c r="O72" s="312"/>
      <c r="P72" s="312"/>
      <c r="Q72" s="312"/>
      <c r="R72" s="313"/>
      <c r="S72" s="313"/>
      <c r="T72" s="318"/>
      <c r="U72" s="313"/>
      <c r="V72" s="313"/>
      <c r="W72" s="313"/>
      <c r="X72" s="313"/>
      <c r="Y72" s="313"/>
      <c r="Z72" s="313"/>
      <c r="AA72" s="313"/>
      <c r="AB72" s="313"/>
      <c r="AC72" s="313"/>
      <c r="AD72" s="313"/>
      <c r="AE72" s="313"/>
      <c r="AF72" s="345"/>
      <c r="AG72" s="313"/>
      <c r="AH72" s="313"/>
      <c r="AI72" s="313"/>
      <c r="AJ72" s="313"/>
      <c r="AK72" s="313"/>
      <c r="AL72" s="313"/>
      <c r="AM72" s="313"/>
      <c r="AN72" s="313"/>
      <c r="AO72" s="313"/>
      <c r="AP72" s="111"/>
      <c r="AQ72" s="110"/>
      <c r="AR72" s="110"/>
      <c r="AS72" s="110"/>
      <c r="AT72" s="110"/>
      <c r="AU72" s="110"/>
      <c r="AV72" s="110"/>
      <c r="AW72" s="110"/>
    </row>
    <row r="73" spans="1:49" x14ac:dyDescent="0.2">
      <c r="B73" s="109"/>
      <c r="C73" s="313"/>
      <c r="D73" s="313"/>
      <c r="E73" s="313"/>
      <c r="F73" s="313"/>
      <c r="G73" s="313"/>
      <c r="H73" s="313"/>
      <c r="I73" s="313"/>
      <c r="J73" s="313"/>
      <c r="K73" s="313"/>
      <c r="L73" s="313"/>
      <c r="M73" s="313"/>
      <c r="N73" s="313"/>
      <c r="O73" s="313"/>
      <c r="P73" s="313"/>
      <c r="Q73" s="313"/>
      <c r="R73" s="313"/>
      <c r="S73" s="313"/>
      <c r="T73" s="318"/>
      <c r="U73" s="313"/>
      <c r="V73" s="313"/>
      <c r="W73" s="313"/>
      <c r="X73" s="313"/>
      <c r="Y73" s="313"/>
      <c r="Z73" s="313"/>
      <c r="AA73" s="313"/>
      <c r="AB73" s="313"/>
      <c r="AC73" s="313"/>
      <c r="AD73" s="313"/>
      <c r="AE73" s="313"/>
      <c r="AF73" s="345"/>
      <c r="AG73" s="313"/>
      <c r="AH73" s="313"/>
      <c r="AI73" s="313"/>
      <c r="AJ73" s="313"/>
      <c r="AK73" s="313"/>
      <c r="AL73" s="313"/>
      <c r="AM73" s="313"/>
      <c r="AN73" s="313"/>
      <c r="AO73" s="313"/>
      <c r="AP73" s="111"/>
      <c r="AQ73" s="110"/>
      <c r="AR73" s="110"/>
      <c r="AS73" s="110"/>
      <c r="AT73" s="110"/>
      <c r="AU73" s="110"/>
      <c r="AV73" s="110"/>
      <c r="AW73" s="110"/>
    </row>
    <row r="74" spans="1:49" x14ac:dyDescent="0.2">
      <c r="B74" s="109"/>
      <c r="C74" s="313"/>
      <c r="D74" s="313"/>
      <c r="E74" s="313"/>
      <c r="F74" s="313"/>
      <c r="G74" s="313"/>
      <c r="H74" s="313"/>
      <c r="I74" s="313"/>
      <c r="J74" s="313"/>
      <c r="K74" s="313"/>
      <c r="L74" s="313"/>
      <c r="M74" s="313"/>
      <c r="N74" s="313"/>
      <c r="O74" s="313"/>
      <c r="P74" s="313"/>
      <c r="Q74" s="313"/>
      <c r="R74" s="313"/>
      <c r="S74" s="313"/>
      <c r="T74" s="318"/>
      <c r="U74" s="313"/>
      <c r="V74" s="313"/>
      <c r="W74" s="313"/>
      <c r="X74" s="313"/>
      <c r="Y74" s="313"/>
      <c r="Z74" s="313"/>
      <c r="AA74" s="313"/>
      <c r="AB74" s="313"/>
      <c r="AC74" s="313"/>
      <c r="AD74" s="313"/>
      <c r="AE74" s="313"/>
      <c r="AF74" s="345"/>
      <c r="AG74" s="313"/>
      <c r="AH74" s="313"/>
      <c r="AI74" s="313"/>
      <c r="AJ74" s="313"/>
      <c r="AK74" s="313"/>
      <c r="AL74" s="313"/>
      <c r="AM74" s="313"/>
      <c r="AN74" s="313"/>
      <c r="AO74" s="313"/>
      <c r="AP74" s="111"/>
      <c r="AQ74" s="110"/>
      <c r="AR74" s="110"/>
      <c r="AS74" s="110"/>
      <c r="AT74" s="110"/>
      <c r="AU74" s="110"/>
      <c r="AV74" s="110"/>
      <c r="AW74" s="110"/>
    </row>
    <row r="75" spans="1:49" x14ac:dyDescent="0.2">
      <c r="B75" s="94"/>
      <c r="C75" s="325"/>
      <c r="D75" s="313"/>
      <c r="E75" s="313"/>
      <c r="F75" s="313"/>
      <c r="G75" s="313"/>
      <c r="H75" s="313"/>
      <c r="I75" s="313"/>
      <c r="J75" s="313"/>
      <c r="K75" s="313"/>
      <c r="L75" s="313"/>
      <c r="M75" s="313"/>
      <c r="N75" s="313"/>
      <c r="O75" s="313"/>
      <c r="P75" s="313"/>
      <c r="Q75" s="313"/>
      <c r="R75" s="313"/>
      <c r="S75" s="313"/>
      <c r="T75" s="318"/>
      <c r="U75" s="313"/>
      <c r="V75" s="313"/>
      <c r="W75" s="313"/>
      <c r="X75" s="313"/>
      <c r="Y75" s="313"/>
      <c r="Z75" s="313"/>
      <c r="AA75" s="313"/>
      <c r="AB75" s="313"/>
      <c r="AC75" s="313"/>
      <c r="AD75" s="313"/>
      <c r="AE75" s="313"/>
      <c r="AF75" s="345"/>
      <c r="AG75" s="313"/>
      <c r="AH75" s="313"/>
      <c r="AI75" s="313"/>
      <c r="AJ75" s="313"/>
      <c r="AK75" s="313"/>
      <c r="AL75" s="313"/>
      <c r="AM75" s="313"/>
      <c r="AN75" s="313"/>
      <c r="AO75" s="313"/>
      <c r="AP75" s="111"/>
      <c r="AQ75" s="110"/>
      <c r="AR75" s="110"/>
      <c r="AS75" s="110"/>
      <c r="AT75" s="110"/>
      <c r="AU75" s="110"/>
      <c r="AV75" s="110"/>
      <c r="AW75" s="110"/>
    </row>
    <row r="76" spans="1:49" x14ac:dyDescent="0.2">
      <c r="B76" s="91"/>
      <c r="C76" s="536" t="s">
        <v>424</v>
      </c>
      <c r="D76" s="537"/>
      <c r="E76" s="537"/>
      <c r="F76" s="537"/>
      <c r="G76" s="537"/>
      <c r="H76" s="537"/>
      <c r="I76" s="537"/>
      <c r="J76" s="537"/>
      <c r="K76" s="537"/>
      <c r="L76" s="537"/>
      <c r="M76" s="537"/>
      <c r="N76" s="537"/>
      <c r="O76" s="537"/>
      <c r="P76" s="537"/>
      <c r="Q76" s="537"/>
      <c r="R76" s="537"/>
      <c r="S76" s="537"/>
      <c r="T76" s="330"/>
      <c r="U76" s="536" t="s">
        <v>227</v>
      </c>
      <c r="V76" s="536"/>
      <c r="W76" s="536"/>
      <c r="X76" s="536"/>
      <c r="Y76" s="536"/>
      <c r="Z76" s="536"/>
      <c r="AA76" s="536"/>
      <c r="AB76" s="536"/>
      <c r="AC76" s="536"/>
      <c r="AD76" s="536"/>
      <c r="AE76" s="536"/>
      <c r="AF76" s="326"/>
      <c r="AG76" s="531" t="s">
        <v>289</v>
      </c>
      <c r="AH76" s="532"/>
      <c r="AI76" s="532"/>
      <c r="AJ76" s="533"/>
      <c r="AK76" s="532"/>
      <c r="AL76" s="304"/>
      <c r="AM76" s="547" t="s">
        <v>286</v>
      </c>
      <c r="AN76" s="547"/>
      <c r="AO76" s="547"/>
      <c r="AP76" s="95"/>
      <c r="AQ76" s="512" t="s">
        <v>157</v>
      </c>
      <c r="AR76" s="512"/>
      <c r="AS76" s="512"/>
      <c r="AT76" s="512"/>
      <c r="AU76" s="512"/>
      <c r="AV76" s="512"/>
      <c r="AW76" s="512"/>
    </row>
    <row r="77" spans="1:49" ht="15" customHeight="1" x14ac:dyDescent="0.2">
      <c r="B77" s="94"/>
      <c r="C77" s="305" t="s">
        <v>34</v>
      </c>
      <c r="D77" s="546" t="s">
        <v>346</v>
      </c>
      <c r="E77" s="546"/>
      <c r="F77" s="546"/>
      <c r="G77" s="546"/>
      <c r="H77" s="546"/>
      <c r="I77" s="546"/>
      <c r="J77" s="546"/>
      <c r="K77" s="546"/>
      <c r="L77" s="546"/>
      <c r="M77" s="546"/>
      <c r="N77" s="546"/>
      <c r="O77" s="546"/>
      <c r="P77" s="546"/>
      <c r="Q77" s="546"/>
      <c r="R77" s="539" t="s">
        <v>464</v>
      </c>
      <c r="S77" s="539" t="s">
        <v>345</v>
      </c>
      <c r="T77" s="318"/>
      <c r="U77" s="506" t="s">
        <v>332</v>
      </c>
      <c r="V77" s="543" t="s">
        <v>333</v>
      </c>
      <c r="W77" s="302"/>
      <c r="X77" s="541" t="s">
        <v>335</v>
      </c>
      <c r="Y77" s="541" t="s">
        <v>336</v>
      </c>
      <c r="Z77" s="506" t="s">
        <v>337</v>
      </c>
      <c r="AA77" s="414"/>
      <c r="AB77" s="414"/>
      <c r="AC77" s="506" t="s">
        <v>356</v>
      </c>
      <c r="AD77" s="506" t="s">
        <v>338</v>
      </c>
      <c r="AE77" s="506" t="s">
        <v>339</v>
      </c>
      <c r="AF77" s="327"/>
      <c r="AG77" s="506" t="s">
        <v>347</v>
      </c>
      <c r="AH77" s="506" t="s">
        <v>348</v>
      </c>
      <c r="AI77" s="506" t="s">
        <v>349</v>
      </c>
      <c r="AJ77" s="506" t="s">
        <v>340</v>
      </c>
      <c r="AK77" s="506" t="s">
        <v>341</v>
      </c>
      <c r="AL77" s="414"/>
      <c r="AM77" s="506" t="s">
        <v>61</v>
      </c>
      <c r="AN77" s="506" t="s">
        <v>465</v>
      </c>
      <c r="AO77" s="506" t="s">
        <v>80</v>
      </c>
      <c r="AP77" s="92"/>
      <c r="AQ77" s="508" t="s">
        <v>342</v>
      </c>
      <c r="AR77" s="416"/>
      <c r="AS77" s="508" t="s">
        <v>352</v>
      </c>
      <c r="AT77" s="508" t="s">
        <v>351</v>
      </c>
      <c r="AU77" s="508" t="s">
        <v>432</v>
      </c>
      <c r="AV77" s="508" t="s">
        <v>343</v>
      </c>
      <c r="AW77" s="535" t="s">
        <v>344</v>
      </c>
    </row>
    <row r="78" spans="1:49" ht="31" customHeight="1" x14ac:dyDescent="0.2">
      <c r="B78" s="65" t="s">
        <v>114</v>
      </c>
      <c r="C78" s="309" t="s">
        <v>214</v>
      </c>
      <c r="D78" s="309" t="s">
        <v>155</v>
      </c>
      <c r="E78" s="309" t="s">
        <v>161</v>
      </c>
      <c r="F78" s="412">
        <v>1</v>
      </c>
      <c r="G78" s="412">
        <f>1+F78</f>
        <v>2</v>
      </c>
      <c r="H78" s="412">
        <f>1+G78</f>
        <v>3</v>
      </c>
      <c r="I78" s="412">
        <f>1+H78</f>
        <v>4</v>
      </c>
      <c r="J78" s="412">
        <f>1+I78</f>
        <v>5</v>
      </c>
      <c r="K78" s="412">
        <v>6</v>
      </c>
      <c r="L78" s="412">
        <v>7</v>
      </c>
      <c r="M78" s="412">
        <v>8</v>
      </c>
      <c r="N78" s="412">
        <v>9</v>
      </c>
      <c r="O78" s="412">
        <v>10</v>
      </c>
      <c r="P78" s="412">
        <v>11</v>
      </c>
      <c r="Q78" s="412">
        <v>12</v>
      </c>
      <c r="R78" s="548"/>
      <c r="S78" s="540"/>
      <c r="T78" s="318"/>
      <c r="U78" s="507"/>
      <c r="V78" s="544"/>
      <c r="W78" s="415" t="s">
        <v>334</v>
      </c>
      <c r="X78" s="542"/>
      <c r="Y78" s="542"/>
      <c r="Z78" s="538"/>
      <c r="AA78" s="415" t="s">
        <v>178</v>
      </c>
      <c r="AB78" s="415" t="s">
        <v>28</v>
      </c>
      <c r="AC78" s="538"/>
      <c r="AD78" s="538"/>
      <c r="AE78" s="538"/>
      <c r="AF78" s="327"/>
      <c r="AG78" s="507"/>
      <c r="AH78" s="507"/>
      <c r="AI78" s="507"/>
      <c r="AJ78" s="507"/>
      <c r="AK78" s="507"/>
      <c r="AL78" s="311"/>
      <c r="AM78" s="507"/>
      <c r="AN78" s="507"/>
      <c r="AO78" s="507"/>
      <c r="AP78" s="92"/>
      <c r="AQ78" s="534"/>
      <c r="AR78" s="413" t="s">
        <v>106</v>
      </c>
      <c r="AS78" s="534"/>
      <c r="AT78" s="534"/>
      <c r="AU78" s="534"/>
      <c r="AV78" s="534"/>
      <c r="AW78" s="501"/>
    </row>
    <row r="79" spans="1:49" x14ac:dyDescent="0.2">
      <c r="A79" s="72">
        <f>'Student input data'!A79</f>
        <v>1</v>
      </c>
      <c r="B79" s="213" t="str">
        <f>IF('Student input data'!B79="","-",'Student input data'!B79)</f>
        <v>New School</v>
      </c>
      <c r="C79" s="328">
        <f>SUM(D79:Q79)</f>
        <v>38.4</v>
      </c>
      <c r="D79" s="313">
        <f>'Student input data'!D79/'Simulation input'!$D$17</f>
        <v>0</v>
      </c>
      <c r="E79" s="313">
        <f>IF('Simulation input'!$D$52="y",'Student input data'!E79/'Simulation input'!$D$18,('Student input data'!E79/2)/'Simulation input'!$D$18)</f>
        <v>0</v>
      </c>
      <c r="F79" s="313">
        <f>'Student input data'!F79/'Simulation input'!$D$19</f>
        <v>0</v>
      </c>
      <c r="G79" s="313">
        <f>'Student input data'!G79/'Simulation input'!$D$20</f>
        <v>0</v>
      </c>
      <c r="H79" s="313">
        <f>'Student input data'!H79/'Simulation input'!$D$21</f>
        <v>0</v>
      </c>
      <c r="I79" s="313">
        <f>'Student input data'!I79/'Simulation input'!$D$22</f>
        <v>0</v>
      </c>
      <c r="J79" s="313">
        <f>'Student input data'!J79/'Simulation input'!$D$23</f>
        <v>0</v>
      </c>
      <c r="K79" s="313">
        <f>'Student input data'!K79/'Simulation input'!$D$24</f>
        <v>0</v>
      </c>
      <c r="L79" s="313">
        <f>'Student input data'!L79/'Simulation input'!$D$25</f>
        <v>0</v>
      </c>
      <c r="M79" s="313">
        <f>'Student input data'!M79/'Simulation input'!$D$26</f>
        <v>0</v>
      </c>
      <c r="N79" s="313">
        <f>'Student input data'!N79/'Simulation input'!$D$27</f>
        <v>9.6</v>
      </c>
      <c r="O79" s="313">
        <f>'Student input data'!O79/'Simulation input'!D$28</f>
        <v>9.6</v>
      </c>
      <c r="P79" s="313">
        <f>'Student input data'!P79/'Simulation input'!D$29</f>
        <v>9.6</v>
      </c>
      <c r="Q79" s="313">
        <f>'Student input data'!Q79/'Simulation input'!D$30</f>
        <v>9.6</v>
      </c>
      <c r="R79" s="314">
        <f>(SUM(D79:J79)*'Simulation input'!$D$65)+(SUM(K79:M79)*'Simulation input'!$D$66)+(SUM(N79:Q79)*'Simulation input'!$D$67)</f>
        <v>12.672000000000001</v>
      </c>
      <c r="S79" s="314">
        <f>C79+R79</f>
        <v>51.072000000000003</v>
      </c>
      <c r="T79" s="318"/>
      <c r="U79" s="315">
        <f>IF('Student input data'!C79=0,0,       IF('Student input data'!C79&lt;'Simulation input'!$D$88,'Simulation input'!$D$81/'Simulation input'!$D$88*'Student input data'!C79,          IF('Student input data'!C79&lt;'Simulation input'!$D$74,'Simulation input'!$D$81,     'Student input data'!C79/'Simulation input'!$D$74)))</f>
        <v>4.8</v>
      </c>
      <c r="V79" s="317">
        <f>('Student input data'!C79/'Simulation input'!$D$109)+('Student input data'!V79/'Simulation input'!$D$95)</f>
        <v>4.5999999999999996</v>
      </c>
      <c r="W79" s="315">
        <f>IF('Student input data'!C79=0,0,'Student input data'!R79/'Simulation input'!D$116)</f>
        <v>1.2</v>
      </c>
      <c r="X79" s="315">
        <f>IF('Simulation input'!$D$123="y",'Student input data'!V79*0.5/'Simulation input'!$D$130,0)</f>
        <v>1.25</v>
      </c>
      <c r="Y79" s="315">
        <f>IF('Simulation input'!$D$150="y",'Student input data'!V79*0.5/'Simulation input'!$D$157,0)</f>
        <v>1.25</v>
      </c>
      <c r="Z79" s="315">
        <f>IF('Student input data'!C79=0,0,'Student input data'!C79/'Simulation input'!D$192)</f>
        <v>6.8085106382978724</v>
      </c>
      <c r="AA79" s="315">
        <f>IF('Student input data'!C79=0,0,IF('Student input data'!C79=0,0,'Simulation input'!D$207))</f>
        <v>1</v>
      </c>
      <c r="AB79" s="315">
        <f>IF('Student input data'!C79=0,0,'Student input data'!C79/'Simulation input'!D$228)</f>
        <v>1.28</v>
      </c>
      <c r="AC79" s="315">
        <f>IF('Student input data'!C79=0,0,('Student input data'!C79/'Simulation input'!D$243))</f>
        <v>3.84</v>
      </c>
      <c r="AD79" s="315">
        <f>IF('Student input data'!C79=0,0,'Student input data'!V79/'Simulation input'!D$235)</f>
        <v>2.4</v>
      </c>
      <c r="AE79" s="315">
        <f t="shared" ref="AE79:AE88" si="23">S79+SUM(U79:AD79)</f>
        <v>79.500510638297868</v>
      </c>
      <c r="AF79" s="343"/>
      <c r="AG79" s="315">
        <f>'Student input data'!C79/'Simulation input'!D$200</f>
        <v>9.5999999999999999E-8</v>
      </c>
      <c r="AH79" s="315">
        <f>IF('Simulation input'!D$35=0,0,'Student input data'!D79/'Simulation input'!D$35)+IF('Simulation input'!D$36=0,0,'Student input data'!E79/'Simulation input'!D$36)+IF('Simulation input'!D$37=0,0,'Student input data'!F79/'Simulation input'!D$37)+IF('Simulation input'!D$38=0,0,'Student input data'!G79/'Simulation input'!D$38)+IF('Simulation input'!D$39=0,0,'Student input data'!H79/'Simulation input'!D$39)+IF('Simulation input'!D$40=0,0,'Student input data'!I79/'Simulation input'!D$40)+IF('Simulation input'!D$41=0,0,'Student input data'!J79/'Simulation input'!D$41)+IF('Simulation input'!D$42=0,0,'Student input data'!K79/'Simulation input'!D$42)+IF('Simulation input'!D$43=0,0,'Student input data'!L79/'Simulation input'!D$43)+IF('Simulation input'!D$44=0,0,'Student input data'!M79/'Simulation input'!D$44)+IF('Simulation input'!D$45=0,0,'Student input data'!N79/'Simulation input'!D$45)+IF('Simulation input'!D$46=0,0,'Student input data'!O79/'Simulation input'!D$46)+IF('Simulation input'!D$47=0,0,'Student input data'!P79/'Simulation input'!D$47)+IF('Simulation input'!D$48=0,0,'Student input data'!Q79/'Simulation input'!D$47)</f>
        <v>0</v>
      </c>
      <c r="AI79" s="315">
        <f>('Student input data'!C79/600)*'Simulation input'!D$250</f>
        <v>4.8000000000000007</v>
      </c>
      <c r="AJ79" s="315">
        <f>'Simulation input'!$D$214/'Simulation input'!$D$12*'Student input data'!C79</f>
        <v>1.6</v>
      </c>
      <c r="AK79" s="315">
        <f>IF('Student input data'!C79=0,0,IF('Student input data'!C79&lt;'Simulation input'!$D$12,0,('Student input data'!C79-'Simulation input'!$D$12)/'Simulation input'!$D$12)*'Simulation input'!D$221)</f>
        <v>0.6</v>
      </c>
      <c r="AL79" s="315"/>
      <c r="AM79" s="315">
        <f>IF('Student input data'!C79=0,0,'Simulation input'!D$257)</f>
        <v>1</v>
      </c>
      <c r="AN79" s="315">
        <f>IF('Student input data'!C79=0,0,'Student input data'!C79/'Simulation input'!$D$12*'Simulation input'!D$264)</f>
        <v>1.6</v>
      </c>
      <c r="AO79" s="315">
        <f>('Student input data'!C79/600)*'Simulation input'!D$271</f>
        <v>4.8000000000000007</v>
      </c>
      <c r="AP79" s="110"/>
      <c r="AQ79" s="132">
        <f>'Simulation input'!E$288*'Student input data'!C79</f>
        <v>120000</v>
      </c>
      <c r="AR79" s="132">
        <f>'Simulation input'!E$289*'Student input data'!C79</f>
        <v>240000</v>
      </c>
      <c r="AS79" s="132">
        <f>'Simulation input'!E$290*'Student input data'!C79</f>
        <v>206400</v>
      </c>
      <c r="AT79" s="132">
        <f>'Simulation input'!E$291*'Student input data'!C79</f>
        <v>288000</v>
      </c>
      <c r="AU79" s="132">
        <f>'Simulation input'!E$292*'Student input data'!C79</f>
        <v>38400</v>
      </c>
      <c r="AV79" s="132">
        <f t="shared" ref="AV79:AV88" si="24">SUM(AQ79:AU79)</f>
        <v>892800</v>
      </c>
      <c r="AW79" s="132">
        <f>IF('Student input data'!C79=0,0,AV79/'Student input data'!C79)</f>
        <v>930</v>
      </c>
    </row>
    <row r="80" spans="1:49" x14ac:dyDescent="0.2">
      <c r="A80" s="72">
        <f>'Student input data'!A80</f>
        <v>2</v>
      </c>
      <c r="B80" s="213" t="str">
        <f>IF('Student input data'!B80="","-",'Student input data'!B80)</f>
        <v>New Schoo</v>
      </c>
      <c r="C80" s="328">
        <f t="shared" ref="C80:C88" si="25">SUM(D80:Q80)</f>
        <v>24</v>
      </c>
      <c r="D80" s="313">
        <f>'Student input data'!D80/'Simulation input'!$D$17</f>
        <v>0</v>
      </c>
      <c r="E80" s="313">
        <f>IF('Simulation input'!$D$52="y",'Student input data'!E80/'Simulation input'!$D$18,('Student input data'!E80/2)/'Simulation input'!$D$18)</f>
        <v>0</v>
      </c>
      <c r="F80" s="313">
        <f>'Student input data'!F80/'Simulation input'!$D$19</f>
        <v>0</v>
      </c>
      <c r="G80" s="313">
        <f>'Student input data'!G80/'Simulation input'!$D$20</f>
        <v>0</v>
      </c>
      <c r="H80" s="313">
        <f>'Student input data'!H80/'Simulation input'!$D$21</f>
        <v>0</v>
      </c>
      <c r="I80" s="313">
        <f>'Student input data'!I80/'Simulation input'!$D$22</f>
        <v>0</v>
      </c>
      <c r="J80" s="313">
        <f>'Student input data'!J80/'Simulation input'!$D$23</f>
        <v>0</v>
      </c>
      <c r="K80" s="313">
        <f>'Student input data'!K80/'Simulation input'!$D$24</f>
        <v>0</v>
      </c>
      <c r="L80" s="313">
        <f>'Student input data'!L80/'Simulation input'!$D$25</f>
        <v>0</v>
      </c>
      <c r="M80" s="313">
        <f>'Student input data'!M80/'Simulation input'!$D$26</f>
        <v>0</v>
      </c>
      <c r="N80" s="313">
        <f>'Student input data'!N80/'Simulation input'!$D$27</f>
        <v>6</v>
      </c>
      <c r="O80" s="313">
        <f>'Student input data'!O80/'Simulation input'!D$28</f>
        <v>6</v>
      </c>
      <c r="P80" s="313">
        <f>'Student input data'!P80/'Simulation input'!D$29</f>
        <v>6</v>
      </c>
      <c r="Q80" s="313">
        <f>'Student input data'!Q80/'Simulation input'!D$30</f>
        <v>6</v>
      </c>
      <c r="R80" s="314">
        <f>(SUM(D80:J80)*'Simulation input'!$D$65)+(SUM(K80:M80)*'Simulation input'!$D$66)+(SUM(N80:Q80)*'Simulation input'!$D$67)</f>
        <v>7.92</v>
      </c>
      <c r="S80" s="314">
        <f t="shared" ref="S80:S88" si="26">C80+R80</f>
        <v>31.92</v>
      </c>
      <c r="T80" s="318"/>
      <c r="U80" s="315">
        <f>IF('Student input data'!C80=0,0,       IF('Student input data'!C80&lt;'Simulation input'!$D$88,'Simulation input'!$D$81/'Simulation input'!$D$88*'Student input data'!C80,          IF('Student input data'!C80&lt;'Simulation input'!$D$74,'Simulation input'!$D$81,     'Student input data'!C80/'Simulation input'!$D$74)))</f>
        <v>3</v>
      </c>
      <c r="V80" s="317">
        <f>('Student input data'!C80/'Simulation input'!$D$109)+('Student input data'!V80/'Simulation input'!$D$95)</f>
        <v>3.5</v>
      </c>
      <c r="W80" s="315">
        <f>IF('Student input data'!C80=0,0,'Student input data'!R80/'Simulation input'!D$116)</f>
        <v>1.5</v>
      </c>
      <c r="X80" s="315">
        <f>IF('Simulation input'!$D$123="y",'Student input data'!V80*0.5/'Simulation input'!$D$130,0)</f>
        <v>1.0416666666666667</v>
      </c>
      <c r="Y80" s="315">
        <f>IF('Simulation input'!$D$150="y",'Student input data'!V80*0.5/'Simulation input'!$D$157,0)</f>
        <v>1.0416666666666667</v>
      </c>
      <c r="Z80" s="315">
        <f>IF('Student input data'!C80=0,0,'Student input data'!C80/'Simulation input'!D$192)</f>
        <v>4.2553191489361701</v>
      </c>
      <c r="AA80" s="315">
        <f>IF('Student input data'!C80=0,0,IF('Student input data'!C80=0,0,'Simulation input'!D$207))</f>
        <v>1</v>
      </c>
      <c r="AB80" s="315">
        <f>IF('Student input data'!C80=0,0,'Student input data'!C80/'Simulation input'!D$228)</f>
        <v>0.8</v>
      </c>
      <c r="AC80" s="315">
        <f>IF('Student input data'!C80=0,0,('Student input data'!C80/'Simulation input'!D$243))</f>
        <v>2.4</v>
      </c>
      <c r="AD80" s="315">
        <f>IF('Student input data'!C80=0,0,'Student input data'!V80/'Simulation input'!D$235)</f>
        <v>2</v>
      </c>
      <c r="AE80" s="315">
        <f t="shared" si="23"/>
        <v>52.4586524822695</v>
      </c>
      <c r="AF80" s="343"/>
      <c r="AG80" s="315">
        <f>'Student input data'!C80/'Simulation input'!D$200</f>
        <v>5.9999999999999995E-8</v>
      </c>
      <c r="AH80" s="315">
        <f>IF('Simulation input'!D$35=0,0,'Student input data'!D80/'Simulation input'!D$35)+IF('Simulation input'!D$36=0,0,'Student input data'!E80/'Simulation input'!D$36)+IF('Simulation input'!D$37=0,0,'Student input data'!F80/'Simulation input'!D$37)+IF('Simulation input'!D$38=0,0,'Student input data'!G80/'Simulation input'!D$38)+IF('Simulation input'!D$39=0,0,'Student input data'!H80/'Simulation input'!D$39)+IF('Simulation input'!D$40=0,0,'Student input data'!I80/'Simulation input'!D$40)+IF('Simulation input'!D$41=0,0,'Student input data'!J80/'Simulation input'!D$41)+IF('Simulation input'!D$42=0,0,'Student input data'!K80/'Simulation input'!D$42)+IF('Simulation input'!D$43=0,0,'Student input data'!L80/'Simulation input'!D$43)+IF('Simulation input'!D$44=0,0,'Student input data'!M80/'Simulation input'!D$44)+IF('Simulation input'!D$45=0,0,'Student input data'!N80/'Simulation input'!D$45)+IF('Simulation input'!D$46=0,0,'Student input data'!O80/'Simulation input'!D$46)+IF('Simulation input'!D$47=0,0,'Student input data'!P80/'Simulation input'!D$47)+IF('Simulation input'!D$48=0,0,'Student input data'!Q80/'Simulation input'!D$47)</f>
        <v>0</v>
      </c>
      <c r="AI80" s="315">
        <f>('Student input data'!C80/600)*'Simulation input'!D$250</f>
        <v>3</v>
      </c>
      <c r="AJ80" s="315">
        <f>'Simulation input'!$D$214/'Simulation input'!$D$12*'Student input data'!C80</f>
        <v>1</v>
      </c>
      <c r="AK80" s="315">
        <f>IF('Student input data'!C80=0,0,IF('Student input data'!C80&lt;'Simulation input'!$D$12,0,('Student input data'!C80-'Simulation input'!$D$12)/'Simulation input'!$D$10)*'Simulation input'!D$221)</f>
        <v>0</v>
      </c>
      <c r="AL80" s="315"/>
      <c r="AM80" s="315">
        <f>IF('Student input data'!C80=0,0,'Simulation input'!D$257)</f>
        <v>1</v>
      </c>
      <c r="AN80" s="315">
        <f>IF('Student input data'!C80=0,0,'Student input data'!C80/'Simulation input'!$D$12*'Simulation input'!D$264)</f>
        <v>1</v>
      </c>
      <c r="AO80" s="315">
        <f>('Student input data'!C80/600)*'Simulation input'!D$271</f>
        <v>3</v>
      </c>
      <c r="AP80" s="111"/>
      <c r="AQ80" s="132">
        <f>'Simulation input'!E$288*'Student input data'!C80</f>
        <v>75000</v>
      </c>
      <c r="AR80" s="132">
        <f>'Simulation input'!E$289*'Student input data'!C80</f>
        <v>150000</v>
      </c>
      <c r="AS80" s="132">
        <f>'Simulation input'!E$290*'Student input data'!C80</f>
        <v>129000</v>
      </c>
      <c r="AT80" s="132">
        <f>'Simulation input'!E$291*'Student input data'!C80</f>
        <v>180000</v>
      </c>
      <c r="AU80" s="132">
        <f>'Simulation input'!E$292*'Student input data'!C80</f>
        <v>24000</v>
      </c>
      <c r="AV80" s="132">
        <f t="shared" si="24"/>
        <v>558000</v>
      </c>
      <c r="AW80" s="132">
        <f>IF('Student input data'!C80=0,0,AV80/'Student input data'!C80)</f>
        <v>930</v>
      </c>
    </row>
    <row r="81" spans="1:49" x14ac:dyDescent="0.2">
      <c r="A81" s="72">
        <f>'Student input data'!A81</f>
        <v>3</v>
      </c>
      <c r="B81" s="213" t="str">
        <f>IF('Student input data'!B81="","-",'Student input data'!B81)</f>
        <v>New Schoo;</v>
      </c>
      <c r="C81" s="328">
        <f t="shared" si="25"/>
        <v>12</v>
      </c>
      <c r="D81" s="313">
        <f>'Student input data'!D81/'Simulation input'!$D$17</f>
        <v>0</v>
      </c>
      <c r="E81" s="313">
        <f>IF('Simulation input'!$D$52="y",'Student input data'!E81/'Simulation input'!$D$18,('Student input data'!E81/2)/'Simulation input'!$D$18)</f>
        <v>0</v>
      </c>
      <c r="F81" s="313">
        <f>'Student input data'!F81/'Simulation input'!$D$19</f>
        <v>0</v>
      </c>
      <c r="G81" s="313">
        <f>'Student input data'!G81/'Simulation input'!$D$20</f>
        <v>0</v>
      </c>
      <c r="H81" s="313">
        <f>'Student input data'!H81/'Simulation input'!$D$21</f>
        <v>0</v>
      </c>
      <c r="I81" s="313">
        <f>'Student input data'!I81/'Simulation input'!$D$22</f>
        <v>0</v>
      </c>
      <c r="J81" s="313">
        <f>'Student input data'!J81/'Simulation input'!$D$23</f>
        <v>0</v>
      </c>
      <c r="K81" s="313">
        <f>'Student input data'!K81/'Simulation input'!$D$24</f>
        <v>0</v>
      </c>
      <c r="L81" s="313">
        <f>'Student input data'!L81/'Simulation input'!$D$25</f>
        <v>0</v>
      </c>
      <c r="M81" s="313">
        <f>'Student input data'!M81/'Simulation input'!$D$26</f>
        <v>0</v>
      </c>
      <c r="N81" s="313">
        <f>'Student input data'!N81/'Simulation input'!$D$27</f>
        <v>3</v>
      </c>
      <c r="O81" s="313">
        <f>'Student input data'!O81/'Simulation input'!D$28</f>
        <v>3</v>
      </c>
      <c r="P81" s="313">
        <f>'Student input data'!P81/'Simulation input'!D$29</f>
        <v>3</v>
      </c>
      <c r="Q81" s="313">
        <f>'Student input data'!Q81/'Simulation input'!D$30</f>
        <v>3</v>
      </c>
      <c r="R81" s="314">
        <f>(SUM(D81:J81)*'Simulation input'!$D$65)+(SUM(K81:M81)*'Simulation input'!$D$66)+(SUM(N81:Q81)*'Simulation input'!$D$67)</f>
        <v>3.96</v>
      </c>
      <c r="S81" s="314">
        <f t="shared" si="26"/>
        <v>15.96</v>
      </c>
      <c r="T81" s="318"/>
      <c r="U81" s="315">
        <f>IF('Student input data'!C81=0,0,       IF('Student input data'!C81&lt;'Simulation input'!$D$88,'Simulation input'!$D$81/'Simulation input'!$D$88*'Student input data'!C81,          IF('Student input data'!C81&lt;'Simulation input'!$D$74,'Simulation input'!$D$81,     'Student input data'!C81/'Simulation input'!$D$74)))</f>
        <v>0.75</v>
      </c>
      <c r="V81" s="317">
        <f>('Student input data'!C81/'Simulation input'!$D$109)+('Student input data'!V81/'Simulation input'!$D$95)</f>
        <v>2.25</v>
      </c>
      <c r="W81" s="315">
        <f>IF('Student input data'!C81=0,0,'Student input data'!R81/'Simulation input'!D$116)</f>
        <v>0.5</v>
      </c>
      <c r="X81" s="315">
        <f>IF('Simulation input'!$D$123="y",'Student input data'!V81*0.5/'Simulation input'!$D$130,0)</f>
        <v>0.72916666666666663</v>
      </c>
      <c r="Y81" s="315">
        <f>IF('Simulation input'!$D$150="y",'Student input data'!V81*0.5/'Simulation input'!$D$157,0)</f>
        <v>0.72916666666666663</v>
      </c>
      <c r="Z81" s="315">
        <f>IF('Student input data'!C81=0,0,'Student input data'!C81/'Simulation input'!D$192)</f>
        <v>2.1276595744680851</v>
      </c>
      <c r="AA81" s="315">
        <f>IF('Student input data'!C81=0,0,IF('Student input data'!C81=0,0,'Simulation input'!D$207))</f>
        <v>1</v>
      </c>
      <c r="AB81" s="315">
        <f>IF('Student input data'!C81=0,0,'Student input data'!C81/'Simulation input'!D$228)</f>
        <v>0.4</v>
      </c>
      <c r="AC81" s="315">
        <f>IF('Student input data'!C81=0,0,('Student input data'!C81/'Simulation input'!D$243))</f>
        <v>1.2</v>
      </c>
      <c r="AD81" s="315">
        <f>IF('Student input data'!C81=0,0,'Student input data'!V81/'Simulation input'!D$235)</f>
        <v>1.4</v>
      </c>
      <c r="AE81" s="315">
        <f t="shared" si="23"/>
        <v>27.04599290780142</v>
      </c>
      <c r="AF81" s="343"/>
      <c r="AG81" s="315">
        <f>'Student input data'!C81/'Simulation input'!D$200</f>
        <v>2.9999999999999997E-8</v>
      </c>
      <c r="AH81" s="315">
        <f>IF('Simulation input'!D$35=0,0,'Student input data'!D81/'Simulation input'!D$35)+IF('Simulation input'!D$36=0,0,'Student input data'!E81/'Simulation input'!D$36)+IF('Simulation input'!D$37=0,0,'Student input data'!F81/'Simulation input'!D$37)+IF('Simulation input'!D$38=0,0,'Student input data'!G81/'Simulation input'!D$38)+IF('Simulation input'!D$39=0,0,'Student input data'!H81/'Simulation input'!D$39)+IF('Simulation input'!D$40=0,0,'Student input data'!I81/'Simulation input'!D$40)+IF('Simulation input'!D$41=0,0,'Student input data'!J81/'Simulation input'!D$41)+IF('Simulation input'!D$42=0,0,'Student input data'!K81/'Simulation input'!D$42)+IF('Simulation input'!D$43=0,0,'Student input data'!L81/'Simulation input'!D$43)+IF('Simulation input'!D$44=0,0,'Student input data'!M81/'Simulation input'!D$44)+IF('Simulation input'!D$45=0,0,'Student input data'!N81/'Simulation input'!D$45)+IF('Simulation input'!D$46=0,0,'Student input data'!O81/'Simulation input'!D$46)+IF('Simulation input'!D$47=0,0,'Student input data'!P81/'Simulation input'!D$47)+IF('Simulation input'!D$48=0,0,'Student input data'!Q81/'Simulation input'!D$47)</f>
        <v>0</v>
      </c>
      <c r="AI81" s="315">
        <f>('Student input data'!C81/600)*'Simulation input'!D$250</f>
        <v>1.5</v>
      </c>
      <c r="AJ81" s="315">
        <f>'Simulation input'!$D$214/'Simulation input'!$D$12*'Student input data'!C81</f>
        <v>0.5</v>
      </c>
      <c r="AK81" s="315">
        <f>IF('Student input data'!C81=0,0,IF('Student input data'!C81&lt;'Simulation input'!$D$12,0,('Student input data'!C81-'Simulation input'!$D$12)/'Simulation input'!$D$10)*'Simulation input'!D$221)</f>
        <v>0</v>
      </c>
      <c r="AL81" s="315"/>
      <c r="AM81" s="315">
        <f>IF('Student input data'!C81=0,0,'Simulation input'!D$257)</f>
        <v>1</v>
      </c>
      <c r="AN81" s="315">
        <f>IF('Student input data'!C81=0,0,'Student input data'!C81/'Simulation input'!$D$12*'Simulation input'!D$264)</f>
        <v>0.5</v>
      </c>
      <c r="AO81" s="315">
        <f>('Student input data'!C81/600)*'Simulation input'!D$271</f>
        <v>1.5</v>
      </c>
      <c r="AP81" s="111"/>
      <c r="AQ81" s="132">
        <f>'Simulation input'!E$288*'Student input data'!C81</f>
        <v>37500</v>
      </c>
      <c r="AR81" s="132">
        <f>'Simulation input'!E$289*'Student input data'!C81</f>
        <v>75000</v>
      </c>
      <c r="AS81" s="132">
        <f>'Simulation input'!E$290*'Student input data'!C81</f>
        <v>64500</v>
      </c>
      <c r="AT81" s="132">
        <f>'Simulation input'!E$291*'Student input data'!C81</f>
        <v>90000</v>
      </c>
      <c r="AU81" s="132">
        <f>'Simulation input'!E$292*'Student input data'!C81</f>
        <v>12000</v>
      </c>
      <c r="AV81" s="132">
        <f t="shared" si="24"/>
        <v>279000</v>
      </c>
      <c r="AW81" s="132">
        <f>IF('Student input data'!C81=0,0,AV81/'Student input data'!C81)</f>
        <v>930</v>
      </c>
    </row>
    <row r="82" spans="1:49" x14ac:dyDescent="0.2">
      <c r="A82" s="72" t="str">
        <f>'Student input data'!A82</f>
        <v/>
      </c>
      <c r="B82" s="213" t="str">
        <f>IF('Student input data'!B82="","-",'Student input data'!B82)</f>
        <v>-</v>
      </c>
      <c r="C82" s="328">
        <f t="shared" si="25"/>
        <v>0</v>
      </c>
      <c r="D82" s="313">
        <f>'Student input data'!D82/'Simulation input'!$D$17</f>
        <v>0</v>
      </c>
      <c r="E82" s="313">
        <f>IF('Simulation input'!$D$52="y",'Student input data'!E82/'Simulation input'!$D$18,('Student input data'!E82/2)/'Simulation input'!$D$18)</f>
        <v>0</v>
      </c>
      <c r="F82" s="313">
        <f>'Student input data'!F82/'Simulation input'!$D$19</f>
        <v>0</v>
      </c>
      <c r="G82" s="313">
        <f>'Student input data'!G82/'Simulation input'!$D$20</f>
        <v>0</v>
      </c>
      <c r="H82" s="313">
        <f>'Student input data'!H82/'Simulation input'!$D$21</f>
        <v>0</v>
      </c>
      <c r="I82" s="313">
        <f>'Student input data'!I82/'Simulation input'!$D$22</f>
        <v>0</v>
      </c>
      <c r="J82" s="313">
        <f>'Student input data'!J82/'Simulation input'!$D$23</f>
        <v>0</v>
      </c>
      <c r="K82" s="313">
        <f>'Student input data'!K82/'Simulation input'!$D$24</f>
        <v>0</v>
      </c>
      <c r="L82" s="313">
        <f>'Student input data'!L82/'Simulation input'!$D$25</f>
        <v>0</v>
      </c>
      <c r="M82" s="313">
        <f>'Student input data'!M82/'Simulation input'!$D$26</f>
        <v>0</v>
      </c>
      <c r="N82" s="313">
        <f>'Student input data'!N82/'Simulation input'!$D$27</f>
        <v>0</v>
      </c>
      <c r="O82" s="313">
        <f>'Student input data'!O82/'Simulation input'!D$28</f>
        <v>0</v>
      </c>
      <c r="P82" s="313">
        <f>'Student input data'!P82/'Simulation input'!D$29</f>
        <v>0</v>
      </c>
      <c r="Q82" s="313">
        <f>'Student input data'!Q82/'Simulation input'!D$30</f>
        <v>0</v>
      </c>
      <c r="R82" s="314">
        <f>(SUM(D82:J82)*'Simulation input'!$D$65)+(SUM(K82:M82)*'Simulation input'!$D$66)+(SUM(N82:Q82)*'Simulation input'!$D$67)</f>
        <v>0</v>
      </c>
      <c r="S82" s="314">
        <f t="shared" si="26"/>
        <v>0</v>
      </c>
      <c r="T82" s="318"/>
      <c r="U82" s="315">
        <f>IF('Student input data'!C82=0,0,       IF('Student input data'!C82&lt;'Simulation input'!$D$88,'Simulation input'!$D$81/'Simulation input'!$D$88*'Student input data'!C82,          IF('Student input data'!C82&lt;'Simulation input'!$D$74,'Simulation input'!$D$81,     'Student input data'!C82/'Simulation input'!$D$74)))</f>
        <v>0</v>
      </c>
      <c r="V82" s="317">
        <f>('Student input data'!C82/'Simulation input'!$D$109)+('Student input data'!V82/'Simulation input'!$D$95)</f>
        <v>0</v>
      </c>
      <c r="W82" s="315">
        <f>IF('Student input data'!C82=0,0,'Student input data'!R82/'Simulation input'!D$116)</f>
        <v>0</v>
      </c>
      <c r="X82" s="315">
        <f>IF('Simulation input'!$D$123="y",'Student input data'!V82*0.5/'Simulation input'!$D$130,0)</f>
        <v>0</v>
      </c>
      <c r="Y82" s="315">
        <f>IF('Simulation input'!$D$150="y",'Student input data'!V82*0.5/'Simulation input'!$D$157,0)</f>
        <v>0</v>
      </c>
      <c r="Z82" s="315">
        <f>IF('Student input data'!C82=0,0,'Student input data'!C82/'Simulation input'!D$192)</f>
        <v>0</v>
      </c>
      <c r="AA82" s="315">
        <f>IF('Student input data'!C82=0,0,IF('Student input data'!C82=0,0,'Simulation input'!D$207))</f>
        <v>0</v>
      </c>
      <c r="AB82" s="315">
        <f>IF('Student input data'!C82=0,0,'Student input data'!C82/'Simulation input'!D$228)</f>
        <v>0</v>
      </c>
      <c r="AC82" s="315">
        <f>IF('Student input data'!C82=0,0,('Student input data'!C82/'Simulation input'!D$243))</f>
        <v>0</v>
      </c>
      <c r="AD82" s="315">
        <f>IF('Student input data'!C82=0,0,'Student input data'!V82/'Simulation input'!D$235)</f>
        <v>0</v>
      </c>
      <c r="AE82" s="315">
        <f t="shared" si="23"/>
        <v>0</v>
      </c>
      <c r="AF82" s="343"/>
      <c r="AG82" s="315">
        <f>'Student input data'!C82/'Simulation input'!D$200</f>
        <v>0</v>
      </c>
      <c r="AH82" s="315">
        <f>IF('Simulation input'!D$35=0,0,'Student input data'!D82/'Simulation input'!D$35)+IF('Simulation input'!D$36=0,0,'Student input data'!E82/'Simulation input'!D$36)+IF('Simulation input'!D$37=0,0,'Student input data'!F82/'Simulation input'!D$37)+IF('Simulation input'!D$38=0,0,'Student input data'!G82/'Simulation input'!D$38)+IF('Simulation input'!D$39=0,0,'Student input data'!H82/'Simulation input'!D$39)+IF('Simulation input'!D$40=0,0,'Student input data'!I82/'Simulation input'!D$40)+IF('Simulation input'!D$41=0,0,'Student input data'!J82/'Simulation input'!D$41)+IF('Simulation input'!D$42=0,0,'Student input data'!K82/'Simulation input'!D$42)+IF('Simulation input'!D$43=0,0,'Student input data'!L82/'Simulation input'!D$43)+IF('Simulation input'!D$44=0,0,'Student input data'!M82/'Simulation input'!D$44)+IF('Simulation input'!D$45=0,0,'Student input data'!N82/'Simulation input'!D$45)+IF('Simulation input'!D$46=0,0,'Student input data'!O82/'Simulation input'!D$46)+IF('Simulation input'!D$47=0,0,'Student input data'!P82/'Simulation input'!D$47)+IF('Simulation input'!D$48=0,0,'Student input data'!Q82/'Simulation input'!D$47)</f>
        <v>0</v>
      </c>
      <c r="AI82" s="315">
        <f>('Student input data'!C82/600)*'Simulation input'!D$250</f>
        <v>0</v>
      </c>
      <c r="AJ82" s="315">
        <f>'Simulation input'!$D$214/'Simulation input'!$D$12*'Student input data'!C82</f>
        <v>0</v>
      </c>
      <c r="AK82" s="315">
        <f>IF('Student input data'!C82=0,0,IF('Student input data'!C82&lt;'Simulation input'!$D$12,0,('Student input data'!C82-'Simulation input'!$D$12)/'Simulation input'!$D$10)*'Simulation input'!D$221)</f>
        <v>0</v>
      </c>
      <c r="AL82" s="315"/>
      <c r="AM82" s="315">
        <f>IF('Student input data'!C82=0,0,'Simulation input'!D$257)</f>
        <v>0</v>
      </c>
      <c r="AN82" s="315">
        <f>IF('Student input data'!C82=0,0,'Student input data'!C82/'Simulation input'!$D$12*'Simulation input'!D$264)</f>
        <v>0</v>
      </c>
      <c r="AO82" s="315">
        <f>('Student input data'!C82/600)*'Simulation input'!D$271</f>
        <v>0</v>
      </c>
      <c r="AP82" s="111"/>
      <c r="AQ82" s="132">
        <f>'Simulation input'!E$288*'Student input data'!C82</f>
        <v>0</v>
      </c>
      <c r="AR82" s="132">
        <f>'Simulation input'!E$289*'Student input data'!C82</f>
        <v>0</v>
      </c>
      <c r="AS82" s="132">
        <f>'Simulation input'!E$290*'Student input data'!C82</f>
        <v>0</v>
      </c>
      <c r="AT82" s="132">
        <f>'Simulation input'!E$291*'Student input data'!C82</f>
        <v>0</v>
      </c>
      <c r="AU82" s="132">
        <f>'Simulation input'!E$292*'Student input data'!C82</f>
        <v>0</v>
      </c>
      <c r="AV82" s="132">
        <f t="shared" si="24"/>
        <v>0</v>
      </c>
      <c r="AW82" s="132">
        <f>IF('Student input data'!C82=0,0,AV82/'Student input data'!C82)</f>
        <v>0</v>
      </c>
    </row>
    <row r="83" spans="1:49" x14ac:dyDescent="0.2">
      <c r="A83" s="72" t="str">
        <f>'Student input data'!A83</f>
        <v/>
      </c>
      <c r="B83" s="213" t="str">
        <f>IF('Student input data'!B83="","-",'Student input data'!B83)</f>
        <v>-</v>
      </c>
      <c r="C83" s="328">
        <f t="shared" si="25"/>
        <v>0</v>
      </c>
      <c r="D83" s="313">
        <f>'Student input data'!D83/'Simulation input'!$D$17</f>
        <v>0</v>
      </c>
      <c r="E83" s="313">
        <f>IF('Simulation input'!$D$52="y",'Student input data'!E83/'Simulation input'!$D$18,('Student input data'!E83/2)/'Simulation input'!$D$18)</f>
        <v>0</v>
      </c>
      <c r="F83" s="313">
        <f>'Student input data'!F83/'Simulation input'!$D$19</f>
        <v>0</v>
      </c>
      <c r="G83" s="313">
        <f>'Student input data'!G83/'Simulation input'!$D$20</f>
        <v>0</v>
      </c>
      <c r="H83" s="313">
        <f>'Student input data'!H83/'Simulation input'!$D$21</f>
        <v>0</v>
      </c>
      <c r="I83" s="313">
        <f>'Student input data'!I83/'Simulation input'!$D$22</f>
        <v>0</v>
      </c>
      <c r="J83" s="313">
        <f>'Student input data'!J83/'Simulation input'!$D$23</f>
        <v>0</v>
      </c>
      <c r="K83" s="313">
        <f>'Student input data'!K83/'Simulation input'!$D$24</f>
        <v>0</v>
      </c>
      <c r="L83" s="313">
        <f>'Student input data'!L83/'Simulation input'!$D$25</f>
        <v>0</v>
      </c>
      <c r="M83" s="313">
        <f>'Student input data'!M83/'Simulation input'!$D$26</f>
        <v>0</v>
      </c>
      <c r="N83" s="313">
        <f>'Student input data'!N83/'Simulation input'!$D$27</f>
        <v>0</v>
      </c>
      <c r="O83" s="313">
        <f>'Student input data'!O83/'Simulation input'!D$28</f>
        <v>0</v>
      </c>
      <c r="P83" s="313">
        <f>'Student input data'!P83/'Simulation input'!D$29</f>
        <v>0</v>
      </c>
      <c r="Q83" s="313">
        <f>'Student input data'!Q83/'Simulation input'!D$30</f>
        <v>0</v>
      </c>
      <c r="R83" s="314">
        <f>(SUM(D83:J83)*'Simulation input'!$D$65)+(SUM(K83:M83)*'Simulation input'!$D$66)+(SUM(N83:Q83)*'Simulation input'!$D$67)</f>
        <v>0</v>
      </c>
      <c r="S83" s="314">
        <f t="shared" si="26"/>
        <v>0</v>
      </c>
      <c r="T83" s="318"/>
      <c r="U83" s="315">
        <f>IF('Student input data'!C83=0,0,       IF('Student input data'!C83&lt;'Simulation input'!$D$88,'Simulation input'!$D$81/'Simulation input'!$D$88*'Student input data'!C83,          IF('Student input data'!C83&lt;'Simulation input'!$D$74,'Simulation input'!$D$81,     'Student input data'!C83/'Simulation input'!$D$74)))</f>
        <v>0</v>
      </c>
      <c r="V83" s="317">
        <f>('Student input data'!C83/'Simulation input'!$D$109)+('Student input data'!V83/'Simulation input'!$D$95)</f>
        <v>0</v>
      </c>
      <c r="W83" s="315">
        <f>IF('Student input data'!C83=0,0,'Student input data'!R83/'Simulation input'!D$116)</f>
        <v>0</v>
      </c>
      <c r="X83" s="315">
        <f>IF('Simulation input'!$D$123="y",'Student input data'!V83*0.5/'Simulation input'!$D$130,0)</f>
        <v>0</v>
      </c>
      <c r="Y83" s="315">
        <f>IF('Simulation input'!$D$150="y",'Student input data'!V83*0.5/'Simulation input'!$D$157,0)</f>
        <v>0</v>
      </c>
      <c r="Z83" s="315">
        <f>IF('Student input data'!C83=0,0,'Student input data'!C83/'Simulation input'!D$192)</f>
        <v>0</v>
      </c>
      <c r="AA83" s="315">
        <f>IF('Student input data'!C83=0,0,IF('Student input data'!C83=0,0,'Simulation input'!D$207))</f>
        <v>0</v>
      </c>
      <c r="AB83" s="315">
        <f>IF('Student input data'!C83=0,0,'Student input data'!C83/'Simulation input'!D$228)</f>
        <v>0</v>
      </c>
      <c r="AC83" s="315">
        <f>IF('Student input data'!C83=0,0,('Student input data'!C83/'Simulation input'!D$243))</f>
        <v>0</v>
      </c>
      <c r="AD83" s="315">
        <f>IF('Student input data'!C83=0,0,'Student input data'!V83/'Simulation input'!D$235)</f>
        <v>0</v>
      </c>
      <c r="AE83" s="315">
        <f t="shared" si="23"/>
        <v>0</v>
      </c>
      <c r="AF83" s="343"/>
      <c r="AG83" s="315">
        <f>'Student input data'!C83/'Simulation input'!D$200</f>
        <v>0</v>
      </c>
      <c r="AH83" s="315">
        <f>IF('Simulation input'!D$35=0,0,'Student input data'!D83/'Simulation input'!D$35)+IF('Simulation input'!D$36=0,0,'Student input data'!E83/'Simulation input'!D$36)+IF('Simulation input'!D$37=0,0,'Student input data'!F83/'Simulation input'!D$37)+IF('Simulation input'!D$38=0,0,'Student input data'!G83/'Simulation input'!D$38)+IF('Simulation input'!D$39=0,0,'Student input data'!H83/'Simulation input'!D$39)+IF('Simulation input'!D$40=0,0,'Student input data'!I83/'Simulation input'!D$40)+IF('Simulation input'!D$41=0,0,'Student input data'!J83/'Simulation input'!D$41)+IF('Simulation input'!D$42=0,0,'Student input data'!K83/'Simulation input'!D$42)+IF('Simulation input'!D$43=0,0,'Student input data'!L83/'Simulation input'!D$43)+IF('Simulation input'!D$44=0,0,'Student input data'!M83/'Simulation input'!D$44)+IF('Simulation input'!D$45=0,0,'Student input data'!N83/'Simulation input'!D$45)+IF('Simulation input'!D$46=0,0,'Student input data'!O83/'Simulation input'!D$46)+IF('Simulation input'!D$47=0,0,'Student input data'!P83/'Simulation input'!D$47)+IF('Simulation input'!D$48=0,0,'Student input data'!Q83/'Simulation input'!D$47)</f>
        <v>0</v>
      </c>
      <c r="AI83" s="315">
        <f>('Student input data'!C83/600)*'Simulation input'!D$250</f>
        <v>0</v>
      </c>
      <c r="AJ83" s="315">
        <f>'Simulation input'!$D$214/'Simulation input'!$D$12*'Student input data'!C83</f>
        <v>0</v>
      </c>
      <c r="AK83" s="315">
        <f>IF('Student input data'!C83=0,0,IF('Student input data'!C83&lt;'Simulation input'!$D$12,0,('Student input data'!C83-'Simulation input'!$D$12)/'Simulation input'!$D$10)*'Simulation input'!D$221)</f>
        <v>0</v>
      </c>
      <c r="AL83" s="315"/>
      <c r="AM83" s="315">
        <f>IF('Student input data'!C83=0,0,'Simulation input'!D$257)</f>
        <v>0</v>
      </c>
      <c r="AN83" s="315">
        <f>IF('Student input data'!C83=0,0,'Student input data'!C83/'Simulation input'!$D$12*'Simulation input'!D$264)</f>
        <v>0</v>
      </c>
      <c r="AO83" s="315">
        <f>('Student input data'!C83/600)*'Simulation input'!D$271</f>
        <v>0</v>
      </c>
      <c r="AP83" s="111"/>
      <c r="AQ83" s="132">
        <f>'Simulation input'!E$288*'Student input data'!C83</f>
        <v>0</v>
      </c>
      <c r="AR83" s="132">
        <f>'Simulation input'!E$289*'Student input data'!C83</f>
        <v>0</v>
      </c>
      <c r="AS83" s="132">
        <f>'Simulation input'!E$290*'Student input data'!C83</f>
        <v>0</v>
      </c>
      <c r="AT83" s="132">
        <f>'Simulation input'!E$291*'Student input data'!C83</f>
        <v>0</v>
      </c>
      <c r="AU83" s="132">
        <f>'Simulation input'!E$292*'Student input data'!C83</f>
        <v>0</v>
      </c>
      <c r="AV83" s="132">
        <f t="shared" si="24"/>
        <v>0</v>
      </c>
      <c r="AW83" s="132">
        <f>IF('Student input data'!C83=0,0,AV83/'Student input data'!C83)</f>
        <v>0</v>
      </c>
    </row>
    <row r="84" spans="1:49" x14ac:dyDescent="0.2">
      <c r="A84" s="72" t="str">
        <f>'Student input data'!A84</f>
        <v/>
      </c>
      <c r="B84" s="213" t="str">
        <f>IF('Student input data'!B84="","-",'Student input data'!B84)</f>
        <v>-</v>
      </c>
      <c r="C84" s="328">
        <f t="shared" si="25"/>
        <v>0</v>
      </c>
      <c r="D84" s="313">
        <f>'Student input data'!D84/'Simulation input'!$D$17</f>
        <v>0</v>
      </c>
      <c r="E84" s="313">
        <f>IF('Simulation input'!$D$52="y",'Student input data'!E84/'Simulation input'!$D$18,('Student input data'!E84/2)/'Simulation input'!$D$18)</f>
        <v>0</v>
      </c>
      <c r="F84" s="313">
        <f>'Student input data'!F84/'Simulation input'!$D$19</f>
        <v>0</v>
      </c>
      <c r="G84" s="313">
        <f>'Student input data'!G84/'Simulation input'!$D$20</f>
        <v>0</v>
      </c>
      <c r="H84" s="313">
        <f>'Student input data'!H84/'Simulation input'!$D$21</f>
        <v>0</v>
      </c>
      <c r="I84" s="313">
        <f>'Student input data'!I84/'Simulation input'!$D$22</f>
        <v>0</v>
      </c>
      <c r="J84" s="313">
        <f>'Student input data'!J84/'Simulation input'!$D$23</f>
        <v>0</v>
      </c>
      <c r="K84" s="313">
        <f>'Student input data'!K84/'Simulation input'!$D$24</f>
        <v>0</v>
      </c>
      <c r="L84" s="313">
        <f>'Student input data'!L84/'Simulation input'!$D$25</f>
        <v>0</v>
      </c>
      <c r="M84" s="313">
        <f>'Student input data'!M84/'Simulation input'!$D$26</f>
        <v>0</v>
      </c>
      <c r="N84" s="313">
        <f>'Student input data'!N84/'Simulation input'!$D$27</f>
        <v>0</v>
      </c>
      <c r="O84" s="313">
        <f>'Student input data'!O84/'Simulation input'!D$28</f>
        <v>0</v>
      </c>
      <c r="P84" s="313">
        <f>'Student input data'!P84/'Simulation input'!D$29</f>
        <v>0</v>
      </c>
      <c r="Q84" s="313">
        <f>'Student input data'!Q84/'Simulation input'!D$30</f>
        <v>0</v>
      </c>
      <c r="R84" s="314">
        <f>(SUM(D84:J84)*'Simulation input'!$D$65)+(SUM(K84:M84)*'Simulation input'!$D$66)+(SUM(N84:Q84)*'Simulation input'!$D$67)</f>
        <v>0</v>
      </c>
      <c r="S84" s="314">
        <f t="shared" si="26"/>
        <v>0</v>
      </c>
      <c r="T84" s="318"/>
      <c r="U84" s="315">
        <f>IF('Student input data'!C84=0,0,       IF('Student input data'!C84&lt;'Simulation input'!$D$88,'Simulation input'!$D$81/'Simulation input'!$D$88*'Student input data'!C84,          IF('Student input data'!C84&lt;'Simulation input'!$D$74,'Simulation input'!$D$81,     'Student input data'!C84/'Simulation input'!$D$74)))</f>
        <v>0</v>
      </c>
      <c r="V84" s="317">
        <f>('Student input data'!C84/'Simulation input'!$D$109)+('Student input data'!V84/'Simulation input'!$D$95)</f>
        <v>0</v>
      </c>
      <c r="W84" s="315">
        <f>IF('Student input data'!C84=0,0,'Student input data'!R84/'Simulation input'!D$116)</f>
        <v>0</v>
      </c>
      <c r="X84" s="315">
        <f>IF('Simulation input'!$D$123="y",'Student input data'!V84*0.5/'Simulation input'!$D$130,0)</f>
        <v>0</v>
      </c>
      <c r="Y84" s="315">
        <f>IF('Simulation input'!$D$150="y",'Student input data'!V84*0.5/'Simulation input'!$D$157,0)</f>
        <v>0</v>
      </c>
      <c r="Z84" s="315">
        <f>IF('Student input data'!C84=0,0,'Student input data'!C84/'Simulation input'!D$192)</f>
        <v>0</v>
      </c>
      <c r="AA84" s="315">
        <f>IF('Student input data'!C84=0,0,IF('Student input data'!C84=0,0,'Simulation input'!D$207))</f>
        <v>0</v>
      </c>
      <c r="AB84" s="315">
        <f>IF('Student input data'!C84=0,0,'Student input data'!C84/'Simulation input'!D$228)</f>
        <v>0</v>
      </c>
      <c r="AC84" s="315">
        <f>IF('Student input data'!C84=0,0,('Student input data'!C84/'Simulation input'!D$243))</f>
        <v>0</v>
      </c>
      <c r="AD84" s="315">
        <f>IF('Student input data'!C84=0,0,'Student input data'!V84/'Simulation input'!D$235)</f>
        <v>0</v>
      </c>
      <c r="AE84" s="315">
        <f t="shared" si="23"/>
        <v>0</v>
      </c>
      <c r="AF84" s="343"/>
      <c r="AG84" s="315">
        <f>'Student input data'!C84/'Simulation input'!D$200</f>
        <v>0</v>
      </c>
      <c r="AH84" s="315">
        <f>IF('Simulation input'!D$35=0,0,'Student input data'!D84/'Simulation input'!D$35)+IF('Simulation input'!D$36=0,0,'Student input data'!E84/'Simulation input'!D$36)+IF('Simulation input'!D$37=0,0,'Student input data'!F84/'Simulation input'!D$37)+IF('Simulation input'!D$38=0,0,'Student input data'!G84/'Simulation input'!D$38)+IF('Simulation input'!D$39=0,0,'Student input data'!H84/'Simulation input'!D$39)+IF('Simulation input'!D$40=0,0,'Student input data'!I84/'Simulation input'!D$40)+IF('Simulation input'!D$41=0,0,'Student input data'!J84/'Simulation input'!D$41)+IF('Simulation input'!D$42=0,0,'Student input data'!K84/'Simulation input'!D$42)+IF('Simulation input'!D$43=0,0,'Student input data'!L84/'Simulation input'!D$43)+IF('Simulation input'!D$44=0,0,'Student input data'!M84/'Simulation input'!D$44)+IF('Simulation input'!D$45=0,0,'Student input data'!N84/'Simulation input'!D$45)+IF('Simulation input'!D$46=0,0,'Student input data'!O84/'Simulation input'!D$46)+IF('Simulation input'!D$47=0,0,'Student input data'!P84/'Simulation input'!D$47)+IF('Simulation input'!D$48=0,0,'Student input data'!Q84/'Simulation input'!D$47)</f>
        <v>0</v>
      </c>
      <c r="AI84" s="315">
        <f>('Student input data'!C84/600)*'Simulation input'!D$250</f>
        <v>0</v>
      </c>
      <c r="AJ84" s="315">
        <f>'Simulation input'!$D$214/'Simulation input'!$D$12*'Student input data'!C84</f>
        <v>0</v>
      </c>
      <c r="AK84" s="315">
        <f>IF('Student input data'!C84=0,0,IF('Student input data'!C84&lt;'Simulation input'!$D$12,0,('Student input data'!C84-'Simulation input'!$D$12)/'Simulation input'!$D$10)*'Simulation input'!D$221)</f>
        <v>0</v>
      </c>
      <c r="AL84" s="315"/>
      <c r="AM84" s="315">
        <f>IF('Student input data'!C84=0,0,'Simulation input'!D$257)</f>
        <v>0</v>
      </c>
      <c r="AN84" s="315">
        <f>IF('Student input data'!C84=0,0,'Student input data'!C84/'Simulation input'!$D$12*'Simulation input'!D$264)</f>
        <v>0</v>
      </c>
      <c r="AO84" s="315">
        <f>('Student input data'!C84/600)*'Simulation input'!D$271</f>
        <v>0</v>
      </c>
      <c r="AP84" s="111"/>
      <c r="AQ84" s="132">
        <f>'Simulation input'!E$288*'Student input data'!C84</f>
        <v>0</v>
      </c>
      <c r="AR84" s="132">
        <f>'Simulation input'!E$289*'Student input data'!C84</f>
        <v>0</v>
      </c>
      <c r="AS84" s="132">
        <f>'Simulation input'!E$290*'Student input data'!C84</f>
        <v>0</v>
      </c>
      <c r="AT84" s="132">
        <f>'Simulation input'!E$291*'Student input data'!C84</f>
        <v>0</v>
      </c>
      <c r="AU84" s="132">
        <f>'Simulation input'!E$292*'Student input data'!C84</f>
        <v>0</v>
      </c>
      <c r="AV84" s="132">
        <f t="shared" si="24"/>
        <v>0</v>
      </c>
      <c r="AW84" s="132">
        <f>IF('Student input data'!C84=0,0,AV84/'Student input data'!C84)</f>
        <v>0</v>
      </c>
    </row>
    <row r="85" spans="1:49" x14ac:dyDescent="0.2">
      <c r="A85" s="72" t="str">
        <f>'Student input data'!A85</f>
        <v/>
      </c>
      <c r="B85" s="213" t="str">
        <f>IF('Student input data'!B85="","-",'Student input data'!B85)</f>
        <v>-</v>
      </c>
      <c r="C85" s="328">
        <f t="shared" si="25"/>
        <v>0</v>
      </c>
      <c r="D85" s="313">
        <f>'Student input data'!D85/'Simulation input'!$D$17</f>
        <v>0</v>
      </c>
      <c r="E85" s="313">
        <f>IF('Simulation input'!$D$52="y",'Student input data'!E85/'Simulation input'!$D$18,('Student input data'!E85/2)/'Simulation input'!$D$18)</f>
        <v>0</v>
      </c>
      <c r="F85" s="313">
        <f>'Student input data'!F85/'Simulation input'!$D$19</f>
        <v>0</v>
      </c>
      <c r="G85" s="313">
        <f>'Student input data'!G85/'Simulation input'!$D$20</f>
        <v>0</v>
      </c>
      <c r="H85" s="313">
        <f>'Student input data'!H85/'Simulation input'!$D$21</f>
        <v>0</v>
      </c>
      <c r="I85" s="313">
        <f>'Student input data'!I85/'Simulation input'!$D$22</f>
        <v>0</v>
      </c>
      <c r="J85" s="313">
        <f>'Student input data'!J85/'Simulation input'!$D$23</f>
        <v>0</v>
      </c>
      <c r="K85" s="313">
        <f>'Student input data'!K85/'Simulation input'!$D$24</f>
        <v>0</v>
      </c>
      <c r="L85" s="313">
        <f>'Student input data'!L85/'Simulation input'!$D$25</f>
        <v>0</v>
      </c>
      <c r="M85" s="313">
        <f>'Student input data'!M85/'Simulation input'!$D$26</f>
        <v>0</v>
      </c>
      <c r="N85" s="313">
        <f>'Student input data'!N85/'Simulation input'!$D$27</f>
        <v>0</v>
      </c>
      <c r="O85" s="313">
        <f>'Student input data'!O85/'Simulation input'!D$28</f>
        <v>0</v>
      </c>
      <c r="P85" s="313">
        <f>'Student input data'!P85/'Simulation input'!D$29</f>
        <v>0</v>
      </c>
      <c r="Q85" s="313">
        <f>'Student input data'!Q85/'Simulation input'!D$30</f>
        <v>0</v>
      </c>
      <c r="R85" s="314">
        <f>(SUM(D85:J85)*'Simulation input'!$D$65)+(SUM(K85:M85)*'Simulation input'!$D$66)+(SUM(N85:Q85)*'Simulation input'!$D$67)</f>
        <v>0</v>
      </c>
      <c r="S85" s="314">
        <f t="shared" si="26"/>
        <v>0</v>
      </c>
      <c r="T85" s="318"/>
      <c r="U85" s="315">
        <f>IF('Student input data'!C85=0,0,       IF('Student input data'!C85&lt;'Simulation input'!$D$88,'Simulation input'!$D$81/'Simulation input'!$D$88*'Student input data'!C85,          IF('Student input data'!C85&lt;'Simulation input'!$D$74,'Simulation input'!$D$81,     'Student input data'!C85/'Simulation input'!$D$74)))</f>
        <v>0</v>
      </c>
      <c r="V85" s="317">
        <f>('Student input data'!C85/'Simulation input'!$D$109)+('Student input data'!V85/'Simulation input'!$D$95)</f>
        <v>0</v>
      </c>
      <c r="W85" s="315">
        <f>IF('Student input data'!C85=0,0,'Student input data'!R85/'Simulation input'!D$116)</f>
        <v>0</v>
      </c>
      <c r="X85" s="315">
        <f>IF('Simulation input'!$D$123="y",'Student input data'!V85*0.5/'Simulation input'!$D$130,0)</f>
        <v>0</v>
      </c>
      <c r="Y85" s="315">
        <f>IF('Simulation input'!$D$150="y",'Student input data'!V85*0.5/'Simulation input'!$D$157,0)</f>
        <v>0</v>
      </c>
      <c r="Z85" s="315">
        <f>IF('Student input data'!C85=0,0,'Student input data'!C85/'Simulation input'!D$192)</f>
        <v>0</v>
      </c>
      <c r="AA85" s="315">
        <f>IF('Student input data'!C85=0,0,IF('Student input data'!C85=0,0,'Simulation input'!D$207))</f>
        <v>0</v>
      </c>
      <c r="AB85" s="315">
        <f>IF('Student input data'!C85=0,0,'Student input data'!C85/'Simulation input'!D$228)</f>
        <v>0</v>
      </c>
      <c r="AC85" s="315">
        <f>IF('Student input data'!C85=0,0,('Student input data'!C85/'Simulation input'!D$243))</f>
        <v>0</v>
      </c>
      <c r="AD85" s="315">
        <f>IF('Student input data'!C85=0,0,'Student input data'!V85/'Simulation input'!D$235)</f>
        <v>0</v>
      </c>
      <c r="AE85" s="315">
        <f t="shared" si="23"/>
        <v>0</v>
      </c>
      <c r="AF85" s="343"/>
      <c r="AG85" s="315">
        <f>'Student input data'!C85/'Simulation input'!D$200</f>
        <v>0</v>
      </c>
      <c r="AH85" s="315">
        <f>IF('Simulation input'!D$35=0,0,'Student input data'!D85/'Simulation input'!D$35)+IF('Simulation input'!D$36=0,0,'Student input data'!E85/'Simulation input'!D$36)+IF('Simulation input'!D$37=0,0,'Student input data'!F85/'Simulation input'!D$37)+IF('Simulation input'!D$38=0,0,'Student input data'!G85/'Simulation input'!D$38)+IF('Simulation input'!D$39=0,0,'Student input data'!H85/'Simulation input'!D$39)+IF('Simulation input'!D$40=0,0,'Student input data'!I85/'Simulation input'!D$40)+IF('Simulation input'!D$41=0,0,'Student input data'!J85/'Simulation input'!D$41)+IF('Simulation input'!D$42=0,0,'Student input data'!K85/'Simulation input'!D$42)+IF('Simulation input'!D$43=0,0,'Student input data'!L85/'Simulation input'!D$43)+IF('Simulation input'!D$44=0,0,'Student input data'!M85/'Simulation input'!D$44)+IF('Simulation input'!D$45=0,0,'Student input data'!N85/'Simulation input'!D$45)+IF('Simulation input'!D$46=0,0,'Student input data'!O85/'Simulation input'!D$46)+IF('Simulation input'!D$47=0,0,'Student input data'!P85/'Simulation input'!D$47)+IF('Simulation input'!D$48=0,0,'Student input data'!Q85/'Simulation input'!D$47)</f>
        <v>0</v>
      </c>
      <c r="AI85" s="315">
        <f>('Student input data'!C85/600)*'Simulation input'!D$250</f>
        <v>0</v>
      </c>
      <c r="AJ85" s="315">
        <f>'Simulation input'!$D$214/'Simulation input'!$D$12*'Student input data'!C85</f>
        <v>0</v>
      </c>
      <c r="AK85" s="315">
        <f>IF('Student input data'!C85=0,0,IF('Student input data'!C85&lt;'Simulation input'!$D$12,0,('Student input data'!C85-'Simulation input'!$D$12)/'Simulation input'!$D$10)*'Simulation input'!D$221)</f>
        <v>0</v>
      </c>
      <c r="AL85" s="315"/>
      <c r="AM85" s="315">
        <f>IF('Student input data'!C85=0,0,'Simulation input'!D$257)</f>
        <v>0</v>
      </c>
      <c r="AN85" s="315">
        <f>IF('Student input data'!C85=0,0,'Student input data'!C85/'Simulation input'!$D$12*'Simulation input'!D$264)</f>
        <v>0</v>
      </c>
      <c r="AO85" s="315">
        <f>('Student input data'!C85/600)*'Simulation input'!D$271</f>
        <v>0</v>
      </c>
      <c r="AP85" s="111"/>
      <c r="AQ85" s="132">
        <f>'Simulation input'!E$288*'Student input data'!C85</f>
        <v>0</v>
      </c>
      <c r="AR85" s="132">
        <f>'Simulation input'!E$289*'Student input data'!C85</f>
        <v>0</v>
      </c>
      <c r="AS85" s="132">
        <f>'Simulation input'!E$290*'Student input data'!C85</f>
        <v>0</v>
      </c>
      <c r="AT85" s="132">
        <f>'Simulation input'!E$291*'Student input data'!C85</f>
        <v>0</v>
      </c>
      <c r="AU85" s="132">
        <f>'Simulation input'!E$292*'Student input data'!C85</f>
        <v>0</v>
      </c>
      <c r="AV85" s="132">
        <f t="shared" si="24"/>
        <v>0</v>
      </c>
      <c r="AW85" s="132">
        <f>IF('Student input data'!C85=0,0,AV85/'Student input data'!C85)</f>
        <v>0</v>
      </c>
    </row>
    <row r="86" spans="1:49" x14ac:dyDescent="0.2">
      <c r="A86" s="72" t="str">
        <f>'Student input data'!A86</f>
        <v/>
      </c>
      <c r="B86" s="213" t="str">
        <f>IF('Student input data'!B86="","-",'Student input data'!B86)</f>
        <v>-</v>
      </c>
      <c r="C86" s="328">
        <f t="shared" si="25"/>
        <v>0</v>
      </c>
      <c r="D86" s="313">
        <f>'Student input data'!D86/'Simulation input'!$D$17</f>
        <v>0</v>
      </c>
      <c r="E86" s="313">
        <f>IF('Simulation input'!$D$52="y",'Student input data'!E86/'Simulation input'!$D$18,('Student input data'!E86/2)/'Simulation input'!$D$18)</f>
        <v>0</v>
      </c>
      <c r="F86" s="313">
        <f>'Student input data'!F86/'Simulation input'!$D$19</f>
        <v>0</v>
      </c>
      <c r="G86" s="313">
        <f>'Student input data'!G86/'Simulation input'!$D$20</f>
        <v>0</v>
      </c>
      <c r="H86" s="313">
        <f>'Student input data'!H86/'Simulation input'!$D$21</f>
        <v>0</v>
      </c>
      <c r="I86" s="313">
        <f>'Student input data'!I86/'Simulation input'!$D$22</f>
        <v>0</v>
      </c>
      <c r="J86" s="313">
        <f>'Student input data'!J86/'Simulation input'!$D$23</f>
        <v>0</v>
      </c>
      <c r="K86" s="313">
        <f>'Student input data'!K86/'Simulation input'!$D$24</f>
        <v>0</v>
      </c>
      <c r="L86" s="313">
        <f>'Student input data'!L86/'Simulation input'!$D$25</f>
        <v>0</v>
      </c>
      <c r="M86" s="313">
        <f>'Student input data'!M86/'Simulation input'!$D$26</f>
        <v>0</v>
      </c>
      <c r="N86" s="313">
        <f>'Student input data'!N86/'Simulation input'!$D$27</f>
        <v>0</v>
      </c>
      <c r="O86" s="313">
        <f>'Student input data'!O86/'Simulation input'!D$28</f>
        <v>0</v>
      </c>
      <c r="P86" s="313">
        <f>'Student input data'!P86/'Simulation input'!D$29</f>
        <v>0</v>
      </c>
      <c r="Q86" s="313">
        <f>'Student input data'!Q86/'Simulation input'!D$30</f>
        <v>0</v>
      </c>
      <c r="R86" s="314">
        <f>(SUM(D86:J86)*'Simulation input'!$D$65)+(SUM(K86:M86)*'Simulation input'!$D$66)+(SUM(N86:Q86)*'Simulation input'!$D$67)</f>
        <v>0</v>
      </c>
      <c r="S86" s="314">
        <f t="shared" si="26"/>
        <v>0</v>
      </c>
      <c r="T86" s="318"/>
      <c r="U86" s="315">
        <f>IF('Student input data'!C86=0,0,       IF('Student input data'!C86&lt;'Simulation input'!$D$88,'Simulation input'!$D$81/'Simulation input'!$D$88*'Student input data'!C86,          IF('Student input data'!C86&lt;'Simulation input'!$D$74,'Simulation input'!$D$81,     'Student input data'!C86/'Simulation input'!$D$74)))</f>
        <v>0</v>
      </c>
      <c r="V86" s="317">
        <f>('Student input data'!C86/'Simulation input'!$D$109)+('Student input data'!V86/'Simulation input'!$D$95)</f>
        <v>0</v>
      </c>
      <c r="W86" s="315">
        <f>IF('Student input data'!C86=0,0,'Student input data'!R86/'Simulation input'!D$116)</f>
        <v>0</v>
      </c>
      <c r="X86" s="315">
        <f>IF('Simulation input'!$D$123="y",'Student input data'!V86*0.5/'Simulation input'!$D$130,0)</f>
        <v>0</v>
      </c>
      <c r="Y86" s="315">
        <f>IF('Simulation input'!$D$150="y",'Student input data'!V86*0.5/'Simulation input'!$D$157,0)</f>
        <v>0</v>
      </c>
      <c r="Z86" s="315">
        <f>IF('Student input data'!C86=0,0,'Student input data'!C86/'Simulation input'!D$192)</f>
        <v>0</v>
      </c>
      <c r="AA86" s="315">
        <f>IF('Student input data'!C86=0,0,IF('Student input data'!C86=0,0,'Simulation input'!D$207))</f>
        <v>0</v>
      </c>
      <c r="AB86" s="315">
        <f>IF('Student input data'!C86=0,0,'Student input data'!C86/'Simulation input'!D$228)</f>
        <v>0</v>
      </c>
      <c r="AC86" s="315">
        <f>IF('Student input data'!C86=0,0,('Student input data'!C86/'Simulation input'!D$243))</f>
        <v>0</v>
      </c>
      <c r="AD86" s="315">
        <f>IF('Student input data'!C86=0,0,'Student input data'!V86/'Simulation input'!D$235)</f>
        <v>0</v>
      </c>
      <c r="AE86" s="315">
        <f t="shared" si="23"/>
        <v>0</v>
      </c>
      <c r="AF86" s="343"/>
      <c r="AG86" s="315">
        <f>'Student input data'!C86/'Simulation input'!D$200</f>
        <v>0</v>
      </c>
      <c r="AH86" s="315">
        <f>IF('Simulation input'!D$35=0,0,'Student input data'!D86/'Simulation input'!D$35)+IF('Simulation input'!D$36=0,0,'Student input data'!E86/'Simulation input'!D$36)+IF('Simulation input'!D$37=0,0,'Student input data'!F86/'Simulation input'!D$37)+IF('Simulation input'!D$38=0,0,'Student input data'!G86/'Simulation input'!D$38)+IF('Simulation input'!D$39=0,0,'Student input data'!H86/'Simulation input'!D$39)+IF('Simulation input'!D$40=0,0,'Student input data'!I86/'Simulation input'!D$40)+IF('Simulation input'!D$41=0,0,'Student input data'!J86/'Simulation input'!D$41)+IF('Simulation input'!D$42=0,0,'Student input data'!K86/'Simulation input'!D$42)+IF('Simulation input'!D$43=0,0,'Student input data'!L86/'Simulation input'!D$43)+IF('Simulation input'!D$44=0,0,'Student input data'!M86/'Simulation input'!D$44)+IF('Simulation input'!D$45=0,0,'Student input data'!N86/'Simulation input'!D$45)+IF('Simulation input'!D$46=0,0,'Student input data'!O86/'Simulation input'!D$46)+IF('Simulation input'!D$47=0,0,'Student input data'!P86/'Simulation input'!D$47)+IF('Simulation input'!D$48=0,0,'Student input data'!Q86/'Simulation input'!D$47)</f>
        <v>0</v>
      </c>
      <c r="AI86" s="315">
        <f>('Student input data'!C86/600)*'Simulation input'!D$250</f>
        <v>0</v>
      </c>
      <c r="AJ86" s="315">
        <f>'Simulation input'!$D$214/'Simulation input'!$D$12*'Student input data'!C86</f>
        <v>0</v>
      </c>
      <c r="AK86" s="315">
        <f>IF('Student input data'!C86=0,0,IF('Student input data'!C86&lt;'Simulation input'!$D$12,0,('Student input data'!C86-'Simulation input'!$D$12)/'Simulation input'!$D$10)*'Simulation input'!D$221)</f>
        <v>0</v>
      </c>
      <c r="AL86" s="315"/>
      <c r="AM86" s="315">
        <f>IF('Student input data'!C86=0,0,'Simulation input'!D$257)</f>
        <v>0</v>
      </c>
      <c r="AN86" s="315">
        <f>IF('Student input data'!C86=0,0,'Student input data'!C86/'Simulation input'!$D$12*'Simulation input'!D$264)</f>
        <v>0</v>
      </c>
      <c r="AO86" s="315">
        <f>('Student input data'!C86/600)*'Simulation input'!D$271</f>
        <v>0</v>
      </c>
      <c r="AP86" s="111"/>
      <c r="AQ86" s="132">
        <f>'Simulation input'!E$288*'Student input data'!C86</f>
        <v>0</v>
      </c>
      <c r="AR86" s="132">
        <f>'Simulation input'!E$289*'Student input data'!C86</f>
        <v>0</v>
      </c>
      <c r="AS86" s="132">
        <f>'Simulation input'!E$290*'Student input data'!C86</f>
        <v>0</v>
      </c>
      <c r="AT86" s="132">
        <f>'Simulation input'!E$291*'Student input data'!C86</f>
        <v>0</v>
      </c>
      <c r="AU86" s="132">
        <f>'Simulation input'!E$292*'Student input data'!C86</f>
        <v>0</v>
      </c>
      <c r="AV86" s="132">
        <f t="shared" si="24"/>
        <v>0</v>
      </c>
      <c r="AW86" s="132">
        <f>IF('Student input data'!C86=0,0,AV86/'Student input data'!C86)</f>
        <v>0</v>
      </c>
    </row>
    <row r="87" spans="1:49" x14ac:dyDescent="0.2">
      <c r="A87" s="72" t="str">
        <f>'Student input data'!A87</f>
        <v/>
      </c>
      <c r="B87" s="213" t="str">
        <f>IF('Student input data'!B87="","-",'Student input data'!B87)</f>
        <v>-</v>
      </c>
      <c r="C87" s="328">
        <f t="shared" si="25"/>
        <v>0</v>
      </c>
      <c r="D87" s="313">
        <f>'Student input data'!D87/'Simulation input'!$D$17</f>
        <v>0</v>
      </c>
      <c r="E87" s="313">
        <f>IF('Simulation input'!$D$52="y",'Student input data'!E87/'Simulation input'!$D$18,('Student input data'!E87/2)/'Simulation input'!$D$18)</f>
        <v>0</v>
      </c>
      <c r="F87" s="313">
        <f>'Student input data'!F87/'Simulation input'!$D$19</f>
        <v>0</v>
      </c>
      <c r="G87" s="313">
        <f>'Student input data'!G87/'Simulation input'!$D$20</f>
        <v>0</v>
      </c>
      <c r="H87" s="313">
        <f>'Student input data'!H87/'Simulation input'!$D$21</f>
        <v>0</v>
      </c>
      <c r="I87" s="313">
        <f>'Student input data'!I87/'Simulation input'!$D$22</f>
        <v>0</v>
      </c>
      <c r="J87" s="313">
        <f>'Student input data'!J87/'Simulation input'!$D$23</f>
        <v>0</v>
      </c>
      <c r="K87" s="313">
        <f>'Student input data'!K87/'Simulation input'!$D$24</f>
        <v>0</v>
      </c>
      <c r="L87" s="313">
        <f>'Student input data'!L87/'Simulation input'!$D$25</f>
        <v>0</v>
      </c>
      <c r="M87" s="313">
        <f>'Student input data'!M87/'Simulation input'!$D$26</f>
        <v>0</v>
      </c>
      <c r="N87" s="313">
        <f>'Student input data'!N87/'Simulation input'!$D$27</f>
        <v>0</v>
      </c>
      <c r="O87" s="313">
        <f>'Student input data'!O87/'Simulation input'!D$28</f>
        <v>0</v>
      </c>
      <c r="P87" s="313">
        <f>'Student input data'!P87/'Simulation input'!D$29</f>
        <v>0</v>
      </c>
      <c r="Q87" s="313">
        <f>'Student input data'!Q87/'Simulation input'!D$30</f>
        <v>0</v>
      </c>
      <c r="R87" s="314">
        <f>(SUM(D87:J87)*'Simulation input'!$D$65)+(SUM(K87:M87)*'Simulation input'!$D$66)+(SUM(N87:Q87)*'Simulation input'!$D$67)</f>
        <v>0</v>
      </c>
      <c r="S87" s="314">
        <f t="shared" si="26"/>
        <v>0</v>
      </c>
      <c r="T87" s="318"/>
      <c r="U87" s="315">
        <f>IF('Student input data'!C87=0,0,       IF('Student input data'!C87&lt;'Simulation input'!$D$88,'Simulation input'!$D$81/'Simulation input'!$D$88*'Student input data'!C87,          IF('Student input data'!C87&lt;'Simulation input'!$D$74,'Simulation input'!$D$81,     'Student input data'!C87/'Simulation input'!$D$74)))</f>
        <v>0</v>
      </c>
      <c r="V87" s="317">
        <f>('Student input data'!C87/'Simulation input'!$D$109)+('Student input data'!V87/'Simulation input'!$D$95)</f>
        <v>0</v>
      </c>
      <c r="W87" s="315">
        <f>IF('Student input data'!C87=0,0,'Student input data'!R87/'Simulation input'!D$116)</f>
        <v>0</v>
      </c>
      <c r="X87" s="315">
        <f>IF('Simulation input'!$D$123="y",'Student input data'!V87*0.5/'Simulation input'!$D$130,0)</f>
        <v>0</v>
      </c>
      <c r="Y87" s="315">
        <f>IF('Simulation input'!$D$150="y",'Student input data'!V87*0.5/'Simulation input'!$D$157,0)</f>
        <v>0</v>
      </c>
      <c r="Z87" s="315">
        <f>IF('Student input data'!C87=0,0,'Student input data'!C87/'Simulation input'!D$192)</f>
        <v>0</v>
      </c>
      <c r="AA87" s="315">
        <f>IF('Student input data'!C87=0,0,IF('Student input data'!C87=0,0,'Simulation input'!D$207))</f>
        <v>0</v>
      </c>
      <c r="AB87" s="315">
        <f>IF('Student input data'!C87=0,0,'Student input data'!C87/'Simulation input'!D$228)</f>
        <v>0</v>
      </c>
      <c r="AC87" s="315">
        <f>IF('Student input data'!C87=0,0,('Student input data'!C87/'Simulation input'!D$243))</f>
        <v>0</v>
      </c>
      <c r="AD87" s="315">
        <f>IF('Student input data'!C87=0,0,'Student input data'!V87/'Simulation input'!D$235)</f>
        <v>0</v>
      </c>
      <c r="AE87" s="315">
        <f t="shared" si="23"/>
        <v>0</v>
      </c>
      <c r="AF87" s="343"/>
      <c r="AG87" s="315">
        <f>'Student input data'!C87/'Simulation input'!D$200</f>
        <v>0</v>
      </c>
      <c r="AH87" s="315">
        <f>IF('Simulation input'!D$35=0,0,'Student input data'!D87/'Simulation input'!D$35)+IF('Simulation input'!D$36=0,0,'Student input data'!E87/'Simulation input'!D$36)+IF('Simulation input'!D$37=0,0,'Student input data'!F87/'Simulation input'!D$37)+IF('Simulation input'!D$38=0,0,'Student input data'!G87/'Simulation input'!D$38)+IF('Simulation input'!D$39=0,0,'Student input data'!H87/'Simulation input'!D$39)+IF('Simulation input'!D$40=0,0,'Student input data'!I87/'Simulation input'!D$40)+IF('Simulation input'!D$41=0,0,'Student input data'!J87/'Simulation input'!D$41)+IF('Simulation input'!D$42=0,0,'Student input data'!K87/'Simulation input'!D$42)+IF('Simulation input'!D$43=0,0,'Student input data'!L87/'Simulation input'!D$43)+IF('Simulation input'!D$44=0,0,'Student input data'!M87/'Simulation input'!D$44)+IF('Simulation input'!D$45=0,0,'Student input data'!N87/'Simulation input'!D$45)+IF('Simulation input'!D$46=0,0,'Student input data'!O87/'Simulation input'!D$46)+IF('Simulation input'!D$47=0,0,'Student input data'!P87/'Simulation input'!D$47)+IF('Simulation input'!D$48=0,0,'Student input data'!Q87/'Simulation input'!D$47)</f>
        <v>0</v>
      </c>
      <c r="AI87" s="315">
        <f>('Student input data'!C87/600)*'Simulation input'!D$250</f>
        <v>0</v>
      </c>
      <c r="AJ87" s="315">
        <f>'Simulation input'!$D$214/'Simulation input'!$D$12*'Student input data'!C87</f>
        <v>0</v>
      </c>
      <c r="AK87" s="315">
        <f>IF('Student input data'!C87=0,0,IF('Student input data'!C87&lt;'Simulation input'!$D$12,0,('Student input data'!C87-'Simulation input'!$D$12)/'Simulation input'!$D$10)*'Simulation input'!D$221)</f>
        <v>0</v>
      </c>
      <c r="AL87" s="315"/>
      <c r="AM87" s="315">
        <f>IF('Student input data'!C87=0,0,'Simulation input'!D$257)</f>
        <v>0</v>
      </c>
      <c r="AN87" s="315">
        <f>IF('Student input data'!C87=0,0,'Student input data'!C87/'Simulation input'!$D$12*'Simulation input'!D$264)</f>
        <v>0</v>
      </c>
      <c r="AO87" s="315">
        <f>('Student input data'!C87/600)*'Simulation input'!D$271</f>
        <v>0</v>
      </c>
      <c r="AP87" s="111"/>
      <c r="AQ87" s="132">
        <f>'Simulation input'!E$288*'Student input data'!C87</f>
        <v>0</v>
      </c>
      <c r="AR87" s="132">
        <f>'Simulation input'!E$289*'Student input data'!C87</f>
        <v>0</v>
      </c>
      <c r="AS87" s="132">
        <f>'Simulation input'!E$290*'Student input data'!C87</f>
        <v>0</v>
      </c>
      <c r="AT87" s="132">
        <f>'Simulation input'!E$291*'Student input data'!C87</f>
        <v>0</v>
      </c>
      <c r="AU87" s="132">
        <f>'Simulation input'!E$292*'Student input data'!C87</f>
        <v>0</v>
      </c>
      <c r="AV87" s="132">
        <f t="shared" si="24"/>
        <v>0</v>
      </c>
      <c r="AW87" s="132">
        <f>IF('Student input data'!C87=0,0,AV87/'Student input data'!C87)</f>
        <v>0</v>
      </c>
    </row>
    <row r="88" spans="1:49" x14ac:dyDescent="0.2">
      <c r="A88" s="72" t="str">
        <f>'Student input data'!A88</f>
        <v/>
      </c>
      <c r="B88" s="213" t="str">
        <f>IF('Student input data'!B88="","-",'Student input data'!B88)</f>
        <v>-</v>
      </c>
      <c r="C88" s="328">
        <f t="shared" si="25"/>
        <v>0</v>
      </c>
      <c r="D88" s="313">
        <f>'Student input data'!D88/'Simulation input'!$D$17</f>
        <v>0</v>
      </c>
      <c r="E88" s="313">
        <f>IF('Simulation input'!$D$52="y",'Student input data'!E88/'Simulation input'!$D$18,('Student input data'!E88/2)/'Simulation input'!$D$18)</f>
        <v>0</v>
      </c>
      <c r="F88" s="313">
        <f>'Student input data'!F88/'Simulation input'!$D$19</f>
        <v>0</v>
      </c>
      <c r="G88" s="313">
        <f>'Student input data'!G88/'Simulation input'!$D$20</f>
        <v>0</v>
      </c>
      <c r="H88" s="313">
        <f>'Student input data'!H88/'Simulation input'!$D$21</f>
        <v>0</v>
      </c>
      <c r="I88" s="313">
        <f>'Student input data'!I88/'Simulation input'!$D$22</f>
        <v>0</v>
      </c>
      <c r="J88" s="313">
        <f>'Student input data'!J88/'Simulation input'!$D$23</f>
        <v>0</v>
      </c>
      <c r="K88" s="313">
        <f>'Student input data'!K88/'Simulation input'!$D$24</f>
        <v>0</v>
      </c>
      <c r="L88" s="313">
        <f>'Student input data'!L88/'Simulation input'!$D$25</f>
        <v>0</v>
      </c>
      <c r="M88" s="313">
        <f>'Student input data'!M88/'Simulation input'!$D$26</f>
        <v>0</v>
      </c>
      <c r="N88" s="313">
        <f>'Student input data'!N88/'Simulation input'!$D$27</f>
        <v>0</v>
      </c>
      <c r="O88" s="313">
        <f>'Student input data'!O88/'Simulation input'!D$28</f>
        <v>0</v>
      </c>
      <c r="P88" s="313">
        <f>'Student input data'!P88/'Simulation input'!D$29</f>
        <v>0</v>
      </c>
      <c r="Q88" s="313">
        <f>'Student input data'!Q88/'Simulation input'!D$30</f>
        <v>0</v>
      </c>
      <c r="R88" s="314">
        <f>(SUM(D88:J88)*'Simulation input'!$D$65)+(SUM(K88:M88)*'Simulation input'!$D$66)+(SUM(N88:Q88)*'Simulation input'!$D$67)</f>
        <v>0</v>
      </c>
      <c r="S88" s="314">
        <f t="shared" si="26"/>
        <v>0</v>
      </c>
      <c r="T88" s="318"/>
      <c r="U88" s="315">
        <f>IF('Student input data'!C88=0,0,       IF('Student input data'!C88&lt;'Simulation input'!$D$88,'Simulation input'!$D$81/'Simulation input'!$D$88*'Student input data'!C88,          IF('Student input data'!C88&lt;'Simulation input'!$D$74,'Simulation input'!$D$81,     'Student input data'!C88/'Simulation input'!$D$74)))</f>
        <v>0</v>
      </c>
      <c r="V88" s="317">
        <f>('Student input data'!C88/'Simulation input'!$D$109)+('Student input data'!V88/'Simulation input'!$D$95)</f>
        <v>0</v>
      </c>
      <c r="W88" s="315">
        <f>IF('Student input data'!C88=0,0,'Student input data'!R88/'Simulation input'!D$116)</f>
        <v>0</v>
      </c>
      <c r="X88" s="315">
        <f>IF('Simulation input'!$D$123="y",'Student input data'!V88*0.5/'Simulation input'!$D$130,0)</f>
        <v>0</v>
      </c>
      <c r="Y88" s="315">
        <f>IF('Simulation input'!$D$150="y",'Student input data'!V88*0.5/'Simulation input'!$D$157,0)</f>
        <v>0</v>
      </c>
      <c r="Z88" s="315">
        <f>IF('Student input data'!C88=0,0,'Student input data'!C88/'Simulation input'!D$192)</f>
        <v>0</v>
      </c>
      <c r="AA88" s="315">
        <f>IF('Student input data'!C88=0,0,IF('Student input data'!C88=0,0,'Simulation input'!D$207))</f>
        <v>0</v>
      </c>
      <c r="AB88" s="315">
        <f>IF('Student input data'!C88=0,0,'Student input data'!C88/'Simulation input'!D$228)</f>
        <v>0</v>
      </c>
      <c r="AC88" s="315">
        <f>IF('Student input data'!C88=0,0,('Student input data'!C88/'Simulation input'!D$243))</f>
        <v>0</v>
      </c>
      <c r="AD88" s="315">
        <f>IF('Student input data'!C88=0,0,'Student input data'!V88/'Simulation input'!D$235)</f>
        <v>0</v>
      </c>
      <c r="AE88" s="315">
        <f t="shared" si="23"/>
        <v>0</v>
      </c>
      <c r="AF88" s="343"/>
      <c r="AG88" s="315">
        <f>'Student input data'!C88/'Simulation input'!D$200</f>
        <v>0</v>
      </c>
      <c r="AH88" s="315">
        <f>IF('Simulation input'!D$35=0,0,'Student input data'!D88/'Simulation input'!D$35)+IF('Simulation input'!D$36=0,0,'Student input data'!E88/'Simulation input'!D$36)+IF('Simulation input'!D$37=0,0,'Student input data'!F88/'Simulation input'!D$37)+IF('Simulation input'!D$38=0,0,'Student input data'!G88/'Simulation input'!D$38)+IF('Simulation input'!D$39=0,0,'Student input data'!H88/'Simulation input'!D$39)+IF('Simulation input'!D$40=0,0,'Student input data'!I88/'Simulation input'!D$40)+IF('Simulation input'!D$41=0,0,'Student input data'!J88/'Simulation input'!D$41)+IF('Simulation input'!D$42=0,0,'Student input data'!K88/'Simulation input'!D$42)+IF('Simulation input'!D$43=0,0,'Student input data'!L88/'Simulation input'!D$43)+IF('Simulation input'!D$44=0,0,'Student input data'!M88/'Simulation input'!D$44)+IF('Simulation input'!D$45=0,0,'Student input data'!N88/'Simulation input'!D$45)+IF('Simulation input'!D$46=0,0,'Student input data'!O88/'Simulation input'!D$46)+IF('Simulation input'!D$47=0,0,'Student input data'!P88/'Simulation input'!D$47)+IF('Simulation input'!D$48=0,0,'Student input data'!Q88/'Simulation input'!D$47)</f>
        <v>0</v>
      </c>
      <c r="AI88" s="315">
        <f>('Student input data'!C88/600)*'Simulation input'!D$250</f>
        <v>0</v>
      </c>
      <c r="AJ88" s="315">
        <f>'Simulation input'!$D$214/'Simulation input'!$D$12*'Student input data'!C88</f>
        <v>0</v>
      </c>
      <c r="AK88" s="315">
        <f>IF('Student input data'!C88=0,0,IF('Student input data'!C88&lt;'Simulation input'!$D$12,0,('Student input data'!C88-'Simulation input'!$D$12)/'Simulation input'!$D$10)*'Simulation input'!D$221)</f>
        <v>0</v>
      </c>
      <c r="AL88" s="315"/>
      <c r="AM88" s="315">
        <f>IF('Student input data'!C88=0,0,'Simulation input'!D$257)</f>
        <v>0</v>
      </c>
      <c r="AN88" s="315">
        <f>IF('Student input data'!C88=0,0,'Student input data'!C88/'Simulation input'!$D$12*'Simulation input'!D$264)</f>
        <v>0</v>
      </c>
      <c r="AO88" s="315">
        <f>('Student input data'!C88/600)*'Simulation input'!D$271</f>
        <v>0</v>
      </c>
      <c r="AP88" s="111"/>
      <c r="AQ88" s="132">
        <f>'Simulation input'!E$288*'Student input data'!C88</f>
        <v>0</v>
      </c>
      <c r="AR88" s="132">
        <f>'Simulation input'!E$289*'Student input data'!C88</f>
        <v>0</v>
      </c>
      <c r="AS88" s="132">
        <f>'Simulation input'!E$290*'Student input data'!C88</f>
        <v>0</v>
      </c>
      <c r="AT88" s="132">
        <f>'Simulation input'!E$291*'Student input data'!C88</f>
        <v>0</v>
      </c>
      <c r="AU88" s="132">
        <f>'Simulation input'!E$292*'Student input data'!C88</f>
        <v>0</v>
      </c>
      <c r="AV88" s="132">
        <f t="shared" si="24"/>
        <v>0</v>
      </c>
      <c r="AW88" s="132">
        <f>IF('Student input data'!C88=0,0,AV88/'Student input data'!C88)</f>
        <v>0</v>
      </c>
    </row>
    <row r="89" spans="1:49" x14ac:dyDescent="0.2">
      <c r="A89" s="204"/>
      <c r="B89" s="465" t="s">
        <v>134</v>
      </c>
      <c r="C89" s="319">
        <f>SUM(D89:Q89)</f>
        <v>74.400000000000006</v>
      </c>
      <c r="D89" s="320">
        <f t="shared" ref="D89:S89" si="27">SUM(D79:D88)</f>
        <v>0</v>
      </c>
      <c r="E89" s="320">
        <f t="shared" si="27"/>
        <v>0</v>
      </c>
      <c r="F89" s="320">
        <f t="shared" si="27"/>
        <v>0</v>
      </c>
      <c r="G89" s="320">
        <f t="shared" si="27"/>
        <v>0</v>
      </c>
      <c r="H89" s="320">
        <f t="shared" si="27"/>
        <v>0</v>
      </c>
      <c r="I89" s="320">
        <f t="shared" si="27"/>
        <v>0</v>
      </c>
      <c r="J89" s="320">
        <f t="shared" si="27"/>
        <v>0</v>
      </c>
      <c r="K89" s="320">
        <f t="shared" si="27"/>
        <v>0</v>
      </c>
      <c r="L89" s="320">
        <f t="shared" si="27"/>
        <v>0</v>
      </c>
      <c r="M89" s="320">
        <f t="shared" si="27"/>
        <v>0</v>
      </c>
      <c r="N89" s="320">
        <f t="shared" si="27"/>
        <v>18.600000000000001</v>
      </c>
      <c r="O89" s="320">
        <f t="shared" si="27"/>
        <v>18.600000000000001</v>
      </c>
      <c r="P89" s="320">
        <f t="shared" si="27"/>
        <v>18.600000000000001</v>
      </c>
      <c r="Q89" s="320">
        <f t="shared" si="27"/>
        <v>18.600000000000001</v>
      </c>
      <c r="R89" s="320">
        <f t="shared" si="27"/>
        <v>24.552</v>
      </c>
      <c r="S89" s="320">
        <f t="shared" si="27"/>
        <v>98.951999999999998</v>
      </c>
      <c r="T89" s="321"/>
      <c r="U89" s="320">
        <f t="shared" ref="U89:AE89" si="28">SUM(U79:U88)</f>
        <v>8.5500000000000007</v>
      </c>
      <c r="V89" s="320">
        <f t="shared" si="28"/>
        <v>10.35</v>
      </c>
      <c r="W89" s="320">
        <f t="shared" si="28"/>
        <v>3.2</v>
      </c>
      <c r="X89" s="320">
        <f t="shared" si="28"/>
        <v>3.0208333333333335</v>
      </c>
      <c r="Y89" s="320">
        <f t="shared" si="28"/>
        <v>3.0208333333333335</v>
      </c>
      <c r="Z89" s="320">
        <f t="shared" si="28"/>
        <v>13.191489361702127</v>
      </c>
      <c r="AA89" s="320">
        <f t="shared" si="28"/>
        <v>3</v>
      </c>
      <c r="AB89" s="320">
        <f t="shared" si="28"/>
        <v>2.48</v>
      </c>
      <c r="AC89" s="320">
        <f t="shared" si="28"/>
        <v>7.44</v>
      </c>
      <c r="AD89" s="320">
        <f t="shared" si="28"/>
        <v>5.8000000000000007</v>
      </c>
      <c r="AE89" s="320">
        <f t="shared" si="28"/>
        <v>159.00515602836879</v>
      </c>
      <c r="AF89" s="344"/>
      <c r="AG89" s="320">
        <f>SUM(AG79:AG88)</f>
        <v>1.86E-7</v>
      </c>
      <c r="AH89" s="320">
        <f>SUM(AH79:AH88)</f>
        <v>0</v>
      </c>
      <c r="AI89" s="320">
        <f>SUM(AI79:AI88)</f>
        <v>9.3000000000000007</v>
      </c>
      <c r="AJ89" s="320">
        <f>SUM(AJ79:AJ88)</f>
        <v>3.1</v>
      </c>
      <c r="AK89" s="320">
        <f>SUM(AK79:AK88)</f>
        <v>0.6</v>
      </c>
      <c r="AL89" s="320"/>
      <c r="AM89" s="320">
        <f>SUM(AM79:AM88)</f>
        <v>3</v>
      </c>
      <c r="AN89" s="320">
        <f>SUM(AN79:AN88)</f>
        <v>3.1</v>
      </c>
      <c r="AO89" s="320">
        <f>SUM(AO79:AO88)</f>
        <v>9.3000000000000007</v>
      </c>
      <c r="AP89" s="207"/>
      <c r="AQ89" s="206">
        <f t="shared" ref="AQ89:AV89" si="29">SUM(AQ79:AQ88)</f>
        <v>232500</v>
      </c>
      <c r="AR89" s="206">
        <f t="shared" si="29"/>
        <v>465000</v>
      </c>
      <c r="AS89" s="206">
        <f t="shared" si="29"/>
        <v>399900</v>
      </c>
      <c r="AT89" s="206">
        <f t="shared" si="29"/>
        <v>558000</v>
      </c>
      <c r="AU89" s="206">
        <f t="shared" si="29"/>
        <v>74400</v>
      </c>
      <c r="AV89" s="206">
        <f t="shared" si="29"/>
        <v>1729800</v>
      </c>
      <c r="AW89" s="206">
        <f>IF('Student input data'!C89=0,0,AV89/'Student input data'!C89)</f>
        <v>930</v>
      </c>
    </row>
    <row r="90" spans="1:49" x14ac:dyDescent="0.2">
      <c r="R90" s="313"/>
      <c r="S90" s="313"/>
      <c r="T90" s="318"/>
      <c r="U90" s="313"/>
      <c r="V90" s="313"/>
      <c r="W90" s="313"/>
      <c r="X90" s="313"/>
      <c r="Y90" s="313"/>
      <c r="Z90" s="313"/>
      <c r="AA90" s="313"/>
      <c r="AB90" s="313"/>
      <c r="AC90" s="313"/>
      <c r="AD90" s="313"/>
      <c r="AE90" s="313"/>
      <c r="AF90" s="345"/>
      <c r="AG90" s="313"/>
      <c r="AH90" s="313"/>
      <c r="AI90" s="313"/>
      <c r="AJ90" s="313"/>
      <c r="AK90" s="313"/>
      <c r="AL90" s="313"/>
      <c r="AM90" s="313"/>
      <c r="AN90" s="313"/>
      <c r="AO90" s="313"/>
      <c r="AP90" s="111"/>
      <c r="AQ90" s="110"/>
      <c r="AR90" s="110"/>
      <c r="AS90" s="110"/>
      <c r="AT90" s="110"/>
      <c r="AU90" s="110"/>
      <c r="AV90" s="110"/>
      <c r="AW90" s="110"/>
    </row>
    <row r="91" spans="1:49" x14ac:dyDescent="0.2">
      <c r="R91" s="313"/>
      <c r="S91" s="313"/>
      <c r="T91" s="318"/>
      <c r="U91" s="313"/>
      <c r="V91" s="313"/>
      <c r="W91" s="313"/>
      <c r="X91" s="313"/>
      <c r="Y91" s="313"/>
      <c r="Z91" s="313"/>
      <c r="AA91" s="313"/>
      <c r="AB91" s="313"/>
      <c r="AC91" s="313"/>
      <c r="AD91" s="313"/>
      <c r="AE91" s="313"/>
      <c r="AF91" s="345"/>
      <c r="AG91" s="313"/>
      <c r="AH91" s="313"/>
      <c r="AI91" s="313"/>
      <c r="AJ91" s="313"/>
      <c r="AK91" s="313"/>
      <c r="AL91" s="313"/>
      <c r="AM91" s="313"/>
      <c r="AN91" s="313"/>
      <c r="AO91" s="313"/>
      <c r="AP91" s="111"/>
      <c r="AQ91" s="110"/>
      <c r="AR91" s="110"/>
      <c r="AS91" s="110"/>
      <c r="AT91" s="110"/>
      <c r="AU91" s="110"/>
      <c r="AV91" s="214"/>
      <c r="AW91" s="110"/>
    </row>
    <row r="92" spans="1:49" x14ac:dyDescent="0.2">
      <c r="B92" s="120"/>
      <c r="R92" s="313"/>
      <c r="S92" s="313"/>
      <c r="T92" s="318"/>
      <c r="U92" s="313"/>
      <c r="V92" s="313"/>
      <c r="W92" s="313"/>
      <c r="X92" s="313"/>
      <c r="Y92" s="313"/>
      <c r="Z92" s="313"/>
      <c r="AA92" s="313"/>
      <c r="AB92" s="313"/>
      <c r="AC92" s="313"/>
      <c r="AD92" s="313"/>
      <c r="AE92" s="313"/>
      <c r="AF92" s="345"/>
      <c r="AG92" s="313"/>
      <c r="AH92" s="313"/>
      <c r="AI92" s="313"/>
      <c r="AJ92" s="313"/>
      <c r="AK92" s="313"/>
      <c r="AL92" s="313"/>
      <c r="AM92" s="313"/>
      <c r="AN92" s="313"/>
      <c r="AO92" s="313"/>
      <c r="AP92" s="111"/>
      <c r="AQ92" s="110"/>
      <c r="AR92" s="110"/>
      <c r="AS92" s="110"/>
      <c r="AT92" s="110"/>
      <c r="AU92" s="110"/>
      <c r="AV92" s="110"/>
      <c r="AW92" s="110"/>
    </row>
    <row r="93" spans="1:49" x14ac:dyDescent="0.2">
      <c r="B93" s="109"/>
      <c r="C93" s="313"/>
      <c r="D93" s="313"/>
      <c r="E93" s="313"/>
      <c r="F93" s="313"/>
      <c r="G93" s="313"/>
      <c r="H93" s="313"/>
      <c r="I93" s="313"/>
      <c r="J93" s="313"/>
      <c r="K93" s="313"/>
      <c r="L93" s="313"/>
      <c r="M93" s="313"/>
      <c r="N93" s="313"/>
      <c r="O93" s="313"/>
      <c r="P93" s="313"/>
      <c r="Q93" s="313"/>
      <c r="R93" s="313"/>
      <c r="S93" s="313"/>
      <c r="T93" s="318"/>
      <c r="U93" s="313"/>
      <c r="V93" s="313"/>
      <c r="W93" s="313"/>
      <c r="X93" s="313"/>
      <c r="Y93" s="313"/>
      <c r="Z93" s="313"/>
      <c r="AA93" s="313"/>
      <c r="AB93" s="313"/>
      <c r="AC93" s="313"/>
      <c r="AD93" s="313"/>
      <c r="AE93" s="313"/>
      <c r="AF93" s="345"/>
      <c r="AG93" s="313"/>
      <c r="AH93" s="313"/>
      <c r="AI93" s="313"/>
      <c r="AJ93" s="313"/>
      <c r="AK93" s="313"/>
      <c r="AL93" s="313"/>
      <c r="AM93" s="313"/>
      <c r="AN93" s="313"/>
      <c r="AO93" s="313"/>
      <c r="AP93" s="111"/>
      <c r="AQ93" s="110"/>
      <c r="AR93" s="110"/>
      <c r="AS93" s="110"/>
      <c r="AT93" s="110"/>
      <c r="AU93" s="110"/>
      <c r="AV93" s="110"/>
      <c r="AW93" s="110"/>
    </row>
    <row r="94" spans="1:49" x14ac:dyDescent="0.2">
      <c r="B94" s="91"/>
      <c r="C94" s="536" t="s">
        <v>424</v>
      </c>
      <c r="D94" s="537"/>
      <c r="E94" s="537"/>
      <c r="F94" s="537"/>
      <c r="G94" s="537"/>
      <c r="H94" s="537"/>
      <c r="I94" s="537"/>
      <c r="J94" s="537"/>
      <c r="K94" s="537"/>
      <c r="L94" s="537"/>
      <c r="M94" s="537"/>
      <c r="N94" s="537"/>
      <c r="O94" s="537"/>
      <c r="P94" s="537"/>
      <c r="Q94" s="537"/>
      <c r="R94" s="537"/>
      <c r="S94" s="537"/>
      <c r="T94" s="330"/>
      <c r="U94" s="536" t="s">
        <v>227</v>
      </c>
      <c r="V94" s="536"/>
      <c r="W94" s="536"/>
      <c r="X94" s="536"/>
      <c r="Y94" s="536"/>
      <c r="Z94" s="536"/>
      <c r="AA94" s="536"/>
      <c r="AB94" s="536"/>
      <c r="AC94" s="536"/>
      <c r="AD94" s="536"/>
      <c r="AE94" s="536"/>
      <c r="AF94" s="326"/>
      <c r="AG94" s="531" t="s">
        <v>289</v>
      </c>
      <c r="AH94" s="532"/>
      <c r="AI94" s="532"/>
      <c r="AJ94" s="533"/>
      <c r="AK94" s="532"/>
      <c r="AL94" s="304"/>
      <c r="AM94" s="547" t="s">
        <v>286</v>
      </c>
      <c r="AN94" s="547"/>
      <c r="AO94" s="547"/>
      <c r="AP94" s="95"/>
      <c r="AQ94" s="512" t="s">
        <v>157</v>
      </c>
      <c r="AR94" s="512"/>
      <c r="AS94" s="512"/>
      <c r="AT94" s="512"/>
      <c r="AU94" s="512"/>
      <c r="AV94" s="512"/>
      <c r="AW94" s="512"/>
    </row>
    <row r="95" spans="1:49" ht="15" customHeight="1" x14ac:dyDescent="0.2">
      <c r="B95" s="94"/>
      <c r="C95" s="300" t="s">
        <v>1</v>
      </c>
      <c r="D95" s="546" t="s">
        <v>346</v>
      </c>
      <c r="E95" s="546"/>
      <c r="F95" s="546"/>
      <c r="G95" s="546"/>
      <c r="H95" s="546"/>
      <c r="I95" s="546"/>
      <c r="J95" s="546"/>
      <c r="K95" s="546"/>
      <c r="L95" s="546"/>
      <c r="M95" s="546"/>
      <c r="N95" s="546"/>
      <c r="O95" s="546"/>
      <c r="P95" s="546"/>
      <c r="Q95" s="546"/>
      <c r="R95" s="539" t="s">
        <v>464</v>
      </c>
      <c r="S95" s="539" t="s">
        <v>345</v>
      </c>
      <c r="T95" s="313"/>
      <c r="U95" s="506" t="s">
        <v>332</v>
      </c>
      <c r="V95" s="543" t="s">
        <v>333</v>
      </c>
      <c r="W95" s="302"/>
      <c r="X95" s="541" t="s">
        <v>335</v>
      </c>
      <c r="Y95" s="541" t="s">
        <v>336</v>
      </c>
      <c r="Z95" s="506" t="s">
        <v>337</v>
      </c>
      <c r="AA95" s="414"/>
      <c r="AB95" s="414"/>
      <c r="AC95" s="506" t="s">
        <v>356</v>
      </c>
      <c r="AD95" s="506" t="s">
        <v>338</v>
      </c>
      <c r="AE95" s="506" t="s">
        <v>339</v>
      </c>
      <c r="AF95" s="327"/>
      <c r="AG95" s="506" t="s">
        <v>347</v>
      </c>
      <c r="AH95" s="506" t="s">
        <v>348</v>
      </c>
      <c r="AI95" s="506" t="s">
        <v>349</v>
      </c>
      <c r="AJ95" s="506" t="s">
        <v>340</v>
      </c>
      <c r="AK95" s="506" t="s">
        <v>341</v>
      </c>
      <c r="AL95" s="414"/>
      <c r="AM95" s="506" t="s">
        <v>61</v>
      </c>
      <c r="AN95" s="506" t="s">
        <v>465</v>
      </c>
      <c r="AO95" s="506" t="s">
        <v>80</v>
      </c>
      <c r="AP95" s="92"/>
      <c r="AQ95" s="508" t="s">
        <v>342</v>
      </c>
      <c r="AR95" s="416"/>
      <c r="AS95" s="508" t="s">
        <v>352</v>
      </c>
      <c r="AT95" s="508" t="s">
        <v>351</v>
      </c>
      <c r="AU95" s="508" t="s">
        <v>432</v>
      </c>
      <c r="AV95" s="508" t="s">
        <v>343</v>
      </c>
      <c r="AW95" s="535" t="s">
        <v>344</v>
      </c>
    </row>
    <row r="96" spans="1:49" ht="31" customHeight="1" x14ac:dyDescent="0.2">
      <c r="B96" s="65" t="s">
        <v>158</v>
      </c>
      <c r="C96" s="415" t="s">
        <v>214</v>
      </c>
      <c r="D96" s="415" t="s">
        <v>155</v>
      </c>
      <c r="E96" s="415" t="s">
        <v>5</v>
      </c>
      <c r="F96" s="412">
        <v>1</v>
      </c>
      <c r="G96" s="412">
        <f>1+F96</f>
        <v>2</v>
      </c>
      <c r="H96" s="412">
        <f>1+G96</f>
        <v>3</v>
      </c>
      <c r="I96" s="412">
        <f>1+H96</f>
        <v>4</v>
      </c>
      <c r="J96" s="412">
        <f>1+I96</f>
        <v>5</v>
      </c>
      <c r="K96" s="412">
        <v>6</v>
      </c>
      <c r="L96" s="412">
        <v>7</v>
      </c>
      <c r="M96" s="412">
        <v>8</v>
      </c>
      <c r="N96" s="412">
        <v>9</v>
      </c>
      <c r="O96" s="412">
        <v>10</v>
      </c>
      <c r="P96" s="412">
        <v>11</v>
      </c>
      <c r="Q96" s="412">
        <v>12</v>
      </c>
      <c r="R96" s="548"/>
      <c r="S96" s="540"/>
      <c r="T96" s="313"/>
      <c r="U96" s="507"/>
      <c r="V96" s="544"/>
      <c r="W96" s="415" t="s">
        <v>334</v>
      </c>
      <c r="X96" s="542"/>
      <c r="Y96" s="542"/>
      <c r="Z96" s="538"/>
      <c r="AA96" s="415" t="s">
        <v>178</v>
      </c>
      <c r="AB96" s="415" t="s">
        <v>28</v>
      </c>
      <c r="AC96" s="538"/>
      <c r="AD96" s="538"/>
      <c r="AE96" s="538"/>
      <c r="AF96" s="327"/>
      <c r="AG96" s="507"/>
      <c r="AH96" s="507"/>
      <c r="AI96" s="507"/>
      <c r="AJ96" s="507"/>
      <c r="AK96" s="507"/>
      <c r="AL96" s="311"/>
      <c r="AM96" s="507"/>
      <c r="AN96" s="507"/>
      <c r="AO96" s="507"/>
      <c r="AP96" s="92"/>
      <c r="AQ96" s="534"/>
      <c r="AR96" s="413" t="s">
        <v>106</v>
      </c>
      <c r="AS96" s="534"/>
      <c r="AT96" s="534"/>
      <c r="AU96" s="534"/>
      <c r="AV96" s="534"/>
      <c r="AW96" s="501"/>
    </row>
    <row r="97" spans="1:49" x14ac:dyDescent="0.2">
      <c r="A97" s="72">
        <f>'Student input data'!A97</f>
        <v>1</v>
      </c>
      <c r="B97" s="213" t="str">
        <f>IF('Student input data'!B97="","-",'Student input data'!B97)</f>
        <v>One Alternative</v>
      </c>
      <c r="C97" s="328">
        <f>IF('Simulation input'!$D$56="y",'Student input data'!C97/'Simulation input'!$D$61,SUM('EB Model output'!D97:Q97))</f>
        <v>6.4285714285714288</v>
      </c>
      <c r="D97" s="315" t="str">
        <f>IF('Simulation input'!$D$56="y","n/a",'Student input data'!D97/'Simulation input'!$D$17)</f>
        <v>n/a</v>
      </c>
      <c r="E97" s="315" t="str">
        <f>IF('Simulation input'!$D$56="y","n/a",IF('Simulation input'!$D$52="y",'Student input data'!E97/'Simulation input'!$D$18,('Student input data'!E97/2)/'Simulation input'!$D$18))</f>
        <v>n/a</v>
      </c>
      <c r="F97" s="315" t="str">
        <f>IF('Simulation input'!$D$56="y","n/a",'Student input data'!F97/'Simulation input'!$D$19)</f>
        <v>n/a</v>
      </c>
      <c r="G97" s="315" t="str">
        <f>IF('Simulation input'!$D$56="y","n/a",'Student input data'!G97/'Simulation input'!$D$20)</f>
        <v>n/a</v>
      </c>
      <c r="H97" s="315" t="str">
        <f>IF('Simulation input'!$D$56="y","n/a",'Student input data'!H97/'Simulation input'!$D$21)</f>
        <v>n/a</v>
      </c>
      <c r="I97" s="315" t="str">
        <f>IF('Simulation input'!$D$56="y","n/a",'Student input data'!I97/'Simulation input'!$D$22)</f>
        <v>n/a</v>
      </c>
      <c r="J97" s="315" t="str">
        <f>IF('Simulation input'!$D$56="y","n/a",'Student input data'!J97/'Simulation input'!$D$23)</f>
        <v>n/a</v>
      </c>
      <c r="K97" s="315" t="str">
        <f>IF('Simulation input'!$D$56="y","n/a",'Student input data'!K97/'Simulation input'!$D$24)</f>
        <v>n/a</v>
      </c>
      <c r="L97" s="315" t="str">
        <f>IF('Simulation input'!$D$56="y","n/a",'Student input data'!L97/'Simulation input'!$D$25)</f>
        <v>n/a</v>
      </c>
      <c r="M97" s="315" t="str">
        <f>IF('Simulation input'!$D$56="y","n/a",'Student input data'!M97/'Simulation input'!$D$26)</f>
        <v>n/a</v>
      </c>
      <c r="N97" s="315" t="str">
        <f>IF('Simulation input'!$D$56="y","n/a",'Student input data'!N97/'Simulation input'!$D$27)</f>
        <v>n/a</v>
      </c>
      <c r="O97" s="315" t="str">
        <f>IF('Simulation input'!$D$56="y","n/a",'Student input data'!O97/'Simulation input'!D$28)</f>
        <v>n/a</v>
      </c>
      <c r="P97" s="315" t="str">
        <f>IF('Simulation input'!$D$56="y","n/a",'Student input data'!P97/'Simulation input'!D$29)</f>
        <v>n/a</v>
      </c>
      <c r="Q97" s="315" t="str">
        <f>IF('Simulation input'!$D$56="y","n/a",'Student input data'!Q97/'Simulation input'!D$30)</f>
        <v>n/a</v>
      </c>
      <c r="R97" s="315" t="str">
        <f>IF('Simulation input'!$D$56="y","n/a",(SUM(D97:J97)*'Simulation input'!$D$65)+(SUM(K97:M97)*'Simulation input'!$D$66)+(SUM(N97:Q97)*'Simulation input'!$D$67))</f>
        <v>n/a</v>
      </c>
      <c r="S97" s="314">
        <f>IF('Simulation input'!$D$56="y",C97,C97+R97)</f>
        <v>6.4285714285714288</v>
      </c>
      <c r="T97" s="318"/>
      <c r="U97" s="315" t="str">
        <f>IF('Simulation input'!$D$56="y","n/a",IF('Student input data'!C97=0,0,IF('Student input data'!C97&lt;'Simulation input'!$D$89,'Simulation input'!$D$82/'Simulation input'!$D$89*'Student input data'!C97,IF('Student input data'!C97&lt;'Simulation input'!$D$75,'Simulation input'!$D$82,'Student input data'!C97/'Simulation input'!$D$75))))</f>
        <v>n/a</v>
      </c>
      <c r="V97" s="317" t="str">
        <f>IF('Simulation input'!$D$56="y","n/a",('Student input data'!C97/'Simulation input'!$C$110)+('Student input data'!V97/'Simulation input'!$C$96))</f>
        <v>n/a</v>
      </c>
      <c r="W97" s="315" t="str">
        <f>IF('Simulation input'!$D$56="y","n/a",IF('Student input data'!C97=0,0,'Student input data'!R97/'Simulation input'!D$116))</f>
        <v>n/a</v>
      </c>
      <c r="X97" s="315">
        <f>IF('Simulation input'!$D$124="y",'Student input data'!V97*0.5/'Simulation input'!$D$131,0)</f>
        <v>0</v>
      </c>
      <c r="Y97" s="315">
        <f>IF('Simulation input'!$D$151="y",'Student input data'!V97*0.5/'Simulation input'!$D$158,0)</f>
        <v>0</v>
      </c>
      <c r="Z97" s="315" t="str">
        <f>IF('Simulation input'!$D$56="y","n/a",IF('Student input data'!C97=0,0,'Student input data'!C97/'Simulation input'!D$192))</f>
        <v>n/a</v>
      </c>
      <c r="AA97" s="315" t="str">
        <f>IF('Simulation input'!$D$56="y","n/a",IF('Student input data'!C97=0,0,IF('Student input data'!C97=0,0,'Simulation input'!D$207)))</f>
        <v>n/a</v>
      </c>
      <c r="AB97" s="315" t="str">
        <f>IF('Simulation input'!$D$56="y","n/a",IF('Student input data'!C97=0,0,'Student input data'!C97/'Simulation input'!D$228))</f>
        <v>n/a</v>
      </c>
      <c r="AC97" s="315" t="str">
        <f>IF('Simulation input'!$D$56="y","n/a",IF('Student input data'!C97=0,0,('Student input data'!C97/'Simulation input'!D$243)))</f>
        <v>n/a</v>
      </c>
      <c r="AD97" s="315" t="str">
        <f>IF('Simulation input'!$D$56="y","n/a",IF('Student input data'!C97=0,0,'Student input data'!V97/'Simulation input'!D$235))</f>
        <v>n/a</v>
      </c>
      <c r="AE97" s="315">
        <f>IF('Simulation input'!$D$56="y",S97,S97+SUM(U97:AD97))</f>
        <v>6.4285714285714288</v>
      </c>
      <c r="AF97" s="343"/>
      <c r="AG97" s="315" t="str">
        <f>IF('Simulation input'!$D$56="y","n/a",'Student input data'!C97/'Simulation input'!D$200)</f>
        <v>n/a</v>
      </c>
      <c r="AH97" s="315" t="str">
        <f>IF('Simulation input'!$D$56="y","n/a",IF('Simulation input'!D$35=0,0,'Student input data'!D97/'Simulation input'!D$35)+IF('Simulation input'!D$36=0,0,'Student input data'!E97/'Simulation input'!D$36)+IF('Simulation input'!D$37=0,0,'Student input data'!F97/'Simulation input'!D$37)+IF('Simulation input'!D$38=0,0,'Student input data'!G97/'Simulation input'!D$38)+IF('Simulation input'!D$39=0,0,'Student input data'!H97/'Simulation input'!D$39)+IF('Simulation input'!D$40=0,0,'Student input data'!I97/'Simulation input'!D$40)+IF('Simulation input'!D$41=0,0,'Student input data'!J97/'Simulation input'!D$41)+IF('Simulation input'!D$42=0,0,'Student input data'!K97/'Simulation input'!D$42)+IF('Simulation input'!D$43=0,0,'Student input data'!L97/'Simulation input'!D$43)+IF('Simulation input'!D$44=0,0,'Student input data'!M97/'Simulation input'!D$44)+IF('Simulation input'!D$45=0,0,'Student input data'!N97/'Simulation input'!D$45)+IF('Simulation input'!D$46=0,0,'Student input data'!O97/'Simulation input'!D$46)+IF('Simulation input'!D$47=0,0,'Student input data'!P97/'Simulation input'!D$47)+IF('Simulation input'!D$48=0,0,'Student input data'!Q97/'Simulation input'!D$47))</f>
        <v>n/a</v>
      </c>
      <c r="AI97" s="315" t="str">
        <f>IF('Simulation input'!$D$56="y","n/a",('Student input data'!C97/600)*'Simulation input'!D$250)</f>
        <v>n/a</v>
      </c>
      <c r="AJ97" s="315" t="str">
        <f>IF('Simulation input'!$D$56="y","n/a",'Simulation input'!$D$215/'Simulation input'!$D$13*'Student input data'!C97)</f>
        <v>n/a</v>
      </c>
      <c r="AK97" s="315">
        <f>IF('Student input data'!C97=0,0,IF('Student input data'!C97&lt;'Simulation input'!$D$13,0,('Student input data'!C97-'Simulation input'!$D$13)/'Simulation input'!$D$10)*'Simulation input'!D$222)</f>
        <v>0</v>
      </c>
      <c r="AL97" s="315"/>
      <c r="AM97" s="315" t="str">
        <f>IF('Simulation input'!$D$56="y","n/a",'Simulation input'!$D$221/'Simulation input'!$D$12*'Student input data'!C97)</f>
        <v>n/a</v>
      </c>
      <c r="AN97" s="315">
        <f>IF('Student input data'!C97=0,"n/a",'Simulation input'!D$60)</f>
        <v>1</v>
      </c>
      <c r="AO97" s="315" t="str">
        <f>IF('Simulation input'!$D$56="y","n/a",('Student input data'!C97/600)*'Simulation input'!D$271)</f>
        <v>n/a</v>
      </c>
      <c r="AP97" s="111"/>
      <c r="AQ97" s="132">
        <f>'Simulation input'!E$288*'Student input data'!C97</f>
        <v>5625</v>
      </c>
      <c r="AR97" s="132">
        <f>'Simulation input'!E$289*'Student input data'!C97</f>
        <v>11250</v>
      </c>
      <c r="AS97" s="132">
        <f>'Simulation input'!E$290*'Student input data'!C97</f>
        <v>9675</v>
      </c>
      <c r="AT97" s="132">
        <f>'Simulation input'!E$291*'Student input data'!C97</f>
        <v>13500</v>
      </c>
      <c r="AU97" s="132">
        <f>'Simulation input'!E$292*'Student input data'!C97</f>
        <v>1800</v>
      </c>
      <c r="AV97" s="132">
        <f t="shared" ref="AV97" si="30">SUM(AQ97:AU97)</f>
        <v>41850</v>
      </c>
      <c r="AW97" s="132">
        <f>IF('Student input data'!C97=0,0,AV97/'Student input data'!C97)</f>
        <v>930</v>
      </c>
    </row>
    <row r="98" spans="1:49" x14ac:dyDescent="0.2">
      <c r="A98" s="72" t="str">
        <f>'Student input data'!A98</f>
        <v/>
      </c>
      <c r="B98" s="213" t="str">
        <f>IF('Student input data'!B98="","-",'Student input data'!B98)</f>
        <v>-</v>
      </c>
      <c r="C98" s="328">
        <f>IF('Simulation input'!$D$56="y",'Student input data'!C98/'Simulation input'!$D$61,SUM('EB Model output'!D98:Q98))</f>
        <v>0</v>
      </c>
      <c r="D98" s="315" t="str">
        <f>IF('Simulation input'!$D$56="y","n/a",'Student input data'!D98/'Simulation input'!$D$17)</f>
        <v>n/a</v>
      </c>
      <c r="E98" s="315" t="str">
        <f>IF('Simulation input'!$D$56="y","n/a",IF('Simulation input'!$D$52="y",'Student input data'!E98/'Simulation input'!$D$18,('Student input data'!E98/2)/'Simulation input'!$D$18))</f>
        <v>n/a</v>
      </c>
      <c r="F98" s="315" t="str">
        <f>IF('Simulation input'!$D$56="y","n/a",'Student input data'!F98/'Simulation input'!$D$19)</f>
        <v>n/a</v>
      </c>
      <c r="G98" s="315" t="str">
        <f>IF('Simulation input'!$D$56="y","n/a",'Student input data'!G98/'Simulation input'!$D$20)</f>
        <v>n/a</v>
      </c>
      <c r="H98" s="315" t="str">
        <f>IF('Simulation input'!$D$56="y","n/a",'Student input data'!H98/'Simulation input'!$D$21)</f>
        <v>n/a</v>
      </c>
      <c r="I98" s="315" t="str">
        <f>IF('Simulation input'!$D$56="y","n/a",'Student input data'!I98/'Simulation input'!$D$22)</f>
        <v>n/a</v>
      </c>
      <c r="J98" s="315" t="str">
        <f>IF('Simulation input'!$D$56="y","n/a",'Student input data'!J98/'Simulation input'!$D$23)</f>
        <v>n/a</v>
      </c>
      <c r="K98" s="315" t="str">
        <f>IF('Simulation input'!$D$56="y","n/a",'Student input data'!K98/'Simulation input'!$D$24)</f>
        <v>n/a</v>
      </c>
      <c r="L98" s="315" t="str">
        <f>IF('Simulation input'!$D$56="y","n/a",'Student input data'!L98/'Simulation input'!$D$25)</f>
        <v>n/a</v>
      </c>
      <c r="M98" s="315" t="str">
        <f>IF('Simulation input'!$D$56="y","n/a",'Student input data'!M98/'Simulation input'!$D$26)</f>
        <v>n/a</v>
      </c>
      <c r="N98" s="315" t="str">
        <f>IF('Simulation input'!$D$56="y","n/a",'Student input data'!N98/'Simulation input'!$D$27)</f>
        <v>n/a</v>
      </c>
      <c r="O98" s="315" t="str">
        <f>IF('Simulation input'!$D$56="y","n/a",'Student input data'!O98/'Simulation input'!D$28)</f>
        <v>n/a</v>
      </c>
      <c r="P98" s="315" t="str">
        <f>IF('Simulation input'!$D$56="y","n/a",'Student input data'!P98/'Simulation input'!D$29)</f>
        <v>n/a</v>
      </c>
      <c r="Q98" s="315" t="str">
        <f>IF('Simulation input'!$D$56="y","n/a",'Student input data'!Q98/'Simulation input'!D$30)</f>
        <v>n/a</v>
      </c>
      <c r="R98" s="315" t="str">
        <f>IF('Simulation input'!$D$56="y","n/a",(SUM(D98:J98)*'Simulation input'!$D$65)+(SUM(K98:M98)*'Simulation input'!$D$66)+(SUM(N98:Q98)*'Simulation input'!$D$67))</f>
        <v>n/a</v>
      </c>
      <c r="S98" s="314">
        <f>IF('Simulation input'!$D$56="y",C98,C98+R98)</f>
        <v>0</v>
      </c>
      <c r="T98" s="318"/>
      <c r="U98" s="315" t="str">
        <f>IF('Simulation input'!$D$56="y","n/a",IF('Student input data'!C98=0,0,IF('Student input data'!C98&lt;'Simulation input'!$D$89,'Simulation input'!$D$82/'Simulation input'!$D$89*'Student input data'!C98,IF('Student input data'!C98&lt;'Simulation input'!$D$75,'Simulation input'!$D$82,'Student input data'!C98/'Simulation input'!$D$75))))</f>
        <v>n/a</v>
      </c>
      <c r="V98" s="317" t="str">
        <f>IF('Simulation input'!$D$56="y","n/a",('Student input data'!C98/'Simulation input'!$C$110)+('Student input data'!V98/'Simulation input'!$C$96))</f>
        <v>n/a</v>
      </c>
      <c r="W98" s="315" t="str">
        <f>IF('Simulation input'!$D$56="y","n/a",IF('Student input data'!C98=0,0,'Student input data'!R98/'Simulation input'!D$116))</f>
        <v>n/a</v>
      </c>
      <c r="X98" s="315">
        <f>IF('Simulation input'!$D$124="y",'Student input data'!V98*0.5/'Simulation input'!$D$131,0)</f>
        <v>0</v>
      </c>
      <c r="Y98" s="315">
        <f>IF('Simulation input'!$D$151="y",'Student input data'!V98*0.5/'Simulation input'!$D$158,0)</f>
        <v>0</v>
      </c>
      <c r="Z98" s="315" t="str">
        <f>IF('Simulation input'!$D$56="y","n/a",IF('Student input data'!C98=0,0,'Student input data'!C98/'Simulation input'!D$192))</f>
        <v>n/a</v>
      </c>
      <c r="AA98" s="315" t="str">
        <f>IF('Simulation input'!$D$56="y","n/a",IF('Student input data'!C98=0,0,IF('Student input data'!C98=0,0,'Simulation input'!D$207)))</f>
        <v>n/a</v>
      </c>
      <c r="AB98" s="315" t="str">
        <f>IF('Simulation input'!$D$56="y","n/a",IF('Student input data'!C98=0,0,'Student input data'!C98/'Simulation input'!D$228))</f>
        <v>n/a</v>
      </c>
      <c r="AC98" s="315" t="str">
        <f>IF('Simulation input'!$D$56="y","n/a",IF('Student input data'!C98=0,0,('Student input data'!C98/'Simulation input'!D$243)))</f>
        <v>n/a</v>
      </c>
      <c r="AD98" s="315" t="str">
        <f>IF('Simulation input'!$D$56="y","n/a",IF('Student input data'!C98=0,0,'Student input data'!V98/'Simulation input'!D$235))</f>
        <v>n/a</v>
      </c>
      <c r="AE98" s="315">
        <f>IF('Simulation input'!$D$56="y",S98,S98+SUM(U98:AD98))</f>
        <v>0</v>
      </c>
      <c r="AF98" s="343"/>
      <c r="AG98" s="315" t="str">
        <f>IF('Simulation input'!$D$56="y","n/a",'Student input data'!C98/'Simulation input'!D$200)</f>
        <v>n/a</v>
      </c>
      <c r="AH98" s="315" t="str">
        <f>IF('Simulation input'!$D$56="y","n/a",IF('Simulation input'!D$35=0,0,'Student input data'!D98/'Simulation input'!D$35)+IF('Simulation input'!D$36=0,0,'Student input data'!E98/'Simulation input'!D$36)+IF('Simulation input'!D$37=0,0,'Student input data'!F98/'Simulation input'!D$37)+IF('Simulation input'!D$38=0,0,'Student input data'!G98/'Simulation input'!D$38)+IF('Simulation input'!D$39=0,0,'Student input data'!H98/'Simulation input'!D$39)+IF('Simulation input'!D$40=0,0,'Student input data'!I98/'Simulation input'!D$40)+IF('Simulation input'!D$41=0,0,'Student input data'!J98/'Simulation input'!D$41)+IF('Simulation input'!D$42=0,0,'Student input data'!K98/'Simulation input'!D$42)+IF('Simulation input'!D$43=0,0,'Student input data'!L98/'Simulation input'!D$43)+IF('Simulation input'!D$44=0,0,'Student input data'!M98/'Simulation input'!D$44)+IF('Simulation input'!D$45=0,0,'Student input data'!#REF!/'Simulation input'!D$45)+IF('Simulation input'!D$46=0,0,'Student input data'!O98/'Simulation input'!D$46)+IF('Simulation input'!D$47=0,0,'Student input data'!P98/'Simulation input'!D$47)+IF('Simulation input'!D$48=0,0,'Student input data'!Q98/'Simulation input'!D$47))</f>
        <v>n/a</v>
      </c>
      <c r="AI98" s="315" t="str">
        <f>IF('Simulation input'!$D$56="y","n/a",('Student input data'!C98/600)*'Simulation input'!D$250)</f>
        <v>n/a</v>
      </c>
      <c r="AJ98" s="315" t="str">
        <f>IF('Simulation input'!$D$56="y","n/a",'Simulation input'!$D$215/'Simulation input'!$D$13*'Student input data'!C98)</f>
        <v>n/a</v>
      </c>
      <c r="AK98" s="315">
        <f>IF('Student input data'!C98=0,0,IF('Student input data'!C98&lt;'Simulation input'!$D$13,0,('Student input data'!C98-'Simulation input'!$D$13)/'Simulation input'!$D$10)*'Simulation input'!D$222)</f>
        <v>0</v>
      </c>
      <c r="AL98" s="315"/>
      <c r="AM98" s="315" t="str">
        <f>IF('Student input data'!C98=0,"n/a",'Simulation input'!D$60)</f>
        <v>n/a</v>
      </c>
      <c r="AN98" s="315" t="str">
        <f>IF('Student input data'!C98=0,"n/a",'Simulation input'!D$60)</f>
        <v>n/a</v>
      </c>
      <c r="AO98" s="315" t="str">
        <f>IF('Simulation input'!$D$56="y","n/a",('Student input data'!C98/600)*'Simulation input'!D$271)</f>
        <v>n/a</v>
      </c>
      <c r="AP98" s="111"/>
      <c r="AQ98" s="132">
        <f>'Simulation input'!E$288*'Student input data'!C98</f>
        <v>0</v>
      </c>
      <c r="AR98" s="132">
        <f>'Simulation input'!E$289*'Student input data'!C98</f>
        <v>0</v>
      </c>
      <c r="AS98" s="132">
        <f>'Simulation input'!E$290*'Student input data'!C98</f>
        <v>0</v>
      </c>
      <c r="AT98" s="132">
        <f>'Simulation input'!E$291*'Student input data'!C98</f>
        <v>0</v>
      </c>
      <c r="AU98" s="132">
        <f>'Simulation input'!E$292*'Student input data'!C98</f>
        <v>0</v>
      </c>
      <c r="AV98" s="132">
        <f t="shared" ref="AV98:AV104" si="31">SUM(AQ98:AU98)</f>
        <v>0</v>
      </c>
      <c r="AW98" s="132">
        <f>IF('Student input data'!C98=0,0,AV98/'Student input data'!C98)</f>
        <v>0</v>
      </c>
    </row>
    <row r="99" spans="1:49" x14ac:dyDescent="0.2">
      <c r="A99" s="72" t="str">
        <f>'Student input data'!A99</f>
        <v/>
      </c>
      <c r="B99" s="213" t="str">
        <f>IF('Student input data'!B99="","-",'Student input data'!B99)</f>
        <v>-</v>
      </c>
      <c r="C99" s="328">
        <f>IF('Simulation input'!$D$56="y",'Student input data'!C99/'Simulation input'!$D$61,SUM('EB Model output'!D99:Q99))</f>
        <v>0</v>
      </c>
      <c r="D99" s="315" t="str">
        <f>IF('Simulation input'!$D$56="y","n/a",'Student input data'!D99/'Simulation input'!$D$17)</f>
        <v>n/a</v>
      </c>
      <c r="E99" s="315" t="str">
        <f>IF('Simulation input'!$D$56="y","n/a",IF('Simulation input'!$D$52="y",'Student input data'!E99/'Simulation input'!$D$18,('Student input data'!E99/2)/'Simulation input'!$D$18))</f>
        <v>n/a</v>
      </c>
      <c r="F99" s="315" t="str">
        <f>IF('Simulation input'!$D$56="y","n/a",'Student input data'!F99/'Simulation input'!$D$19)</f>
        <v>n/a</v>
      </c>
      <c r="G99" s="315" t="str">
        <f>IF('Simulation input'!$D$56="y","n/a",'Student input data'!G99/'Simulation input'!$D$20)</f>
        <v>n/a</v>
      </c>
      <c r="H99" s="315" t="str">
        <f>IF('Simulation input'!$D$56="y","n/a",'Student input data'!H99/'Simulation input'!$D$21)</f>
        <v>n/a</v>
      </c>
      <c r="I99" s="315" t="str">
        <f>IF('Simulation input'!$D$56="y","n/a",'Student input data'!I99/'Simulation input'!$D$22)</f>
        <v>n/a</v>
      </c>
      <c r="J99" s="315" t="str">
        <f>IF('Simulation input'!$D$56="y","n/a",'Student input data'!J99/'Simulation input'!$D$23)</f>
        <v>n/a</v>
      </c>
      <c r="K99" s="315" t="str">
        <f>IF('Simulation input'!$D$56="y","n/a",'Student input data'!K99/'Simulation input'!$D$24)</f>
        <v>n/a</v>
      </c>
      <c r="L99" s="315" t="str">
        <f>IF('Simulation input'!$D$56="y","n/a",'Student input data'!L99/'Simulation input'!$D$25)</f>
        <v>n/a</v>
      </c>
      <c r="M99" s="315" t="str">
        <f>IF('Simulation input'!$D$56="y","n/a",'Student input data'!M99/'Simulation input'!$D$26)</f>
        <v>n/a</v>
      </c>
      <c r="N99" s="315" t="str">
        <f>IF('Simulation input'!$D$56="y","n/a",'Student input data'!N98/'Simulation input'!$D$27)</f>
        <v>n/a</v>
      </c>
      <c r="O99" s="315" t="str">
        <f>IF('Simulation input'!$D$56="y","n/a",'Student input data'!O99/'Simulation input'!D$28)</f>
        <v>n/a</v>
      </c>
      <c r="P99" s="315" t="str">
        <f>IF('Simulation input'!$D$56="y","n/a",'Student input data'!P99/'Simulation input'!D$29)</f>
        <v>n/a</v>
      </c>
      <c r="Q99" s="315" t="str">
        <f>IF('Simulation input'!$D$56="y","n/a",'Student input data'!Q99/'Simulation input'!D$30)</f>
        <v>n/a</v>
      </c>
      <c r="R99" s="315" t="str">
        <f>IF('Simulation input'!$D$56="y","n/a",(SUM(D99:J99)*'Simulation input'!$D$65)+(SUM(K99:M99)*'Simulation input'!$D$66)+(SUM(N99:Q99)*'Simulation input'!$D$67))</f>
        <v>n/a</v>
      </c>
      <c r="S99" s="314">
        <f>IF('Simulation input'!$D$56="y",C99,C99+R99)</f>
        <v>0</v>
      </c>
      <c r="T99" s="318"/>
      <c r="U99" s="315" t="str">
        <f>IF('Simulation input'!$D$56="y","n/a",IF('Student input data'!C99=0,0,IF('Student input data'!C99&lt;'Simulation input'!$D$89,'Simulation input'!$D$82/'Simulation input'!$D$89*'Student input data'!C99,IF('Student input data'!C99&lt;'Simulation input'!$D$75,'Simulation input'!$D$82,'Student input data'!C99/'Simulation input'!$D$75))))</f>
        <v>n/a</v>
      </c>
      <c r="V99" s="317" t="str">
        <f>IF('Simulation input'!$D$56="y","n/a",('Student input data'!C99/'Simulation input'!$C$110)+('Student input data'!V99/'Simulation input'!$C$96))</f>
        <v>n/a</v>
      </c>
      <c r="W99" s="315" t="str">
        <f>IF('Simulation input'!$D$56="y","n/a",IF('Student input data'!C99=0,0,'Student input data'!R99/'Simulation input'!D$116))</f>
        <v>n/a</v>
      </c>
      <c r="X99" s="315">
        <f>IF('Simulation input'!$D$124="y",'Student input data'!V99*0.5/'Simulation input'!$D$131,0)</f>
        <v>0</v>
      </c>
      <c r="Y99" s="315">
        <f>IF('Simulation input'!$D$151="y",'Student input data'!V99*0.5/'Simulation input'!$D$158,0)</f>
        <v>0</v>
      </c>
      <c r="Z99" s="315" t="str">
        <f>IF('Simulation input'!$D$56="y","n/a",IF('Student input data'!C99=0,0,'Student input data'!C99/'Simulation input'!D$192))</f>
        <v>n/a</v>
      </c>
      <c r="AA99" s="315" t="str">
        <f>IF('Simulation input'!$D$56="y","n/a",IF('Student input data'!C99=0,0,IF('Student input data'!C99=0,0,'Simulation input'!D$207)))</f>
        <v>n/a</v>
      </c>
      <c r="AB99" s="315" t="str">
        <f>IF('Simulation input'!$D$56="y","n/a",IF('Student input data'!C99=0,0,'Student input data'!C99/'Simulation input'!D$228))</f>
        <v>n/a</v>
      </c>
      <c r="AC99" s="315" t="str">
        <f>IF('Simulation input'!$D$56="y","n/a",IF('Student input data'!C99=0,0,('Student input data'!C99/'Simulation input'!D$243)))</f>
        <v>n/a</v>
      </c>
      <c r="AD99" s="315" t="str">
        <f>IF('Simulation input'!$D$56="y","n/a",IF('Student input data'!C99=0,0,'Student input data'!V99/'Simulation input'!D$235))</f>
        <v>n/a</v>
      </c>
      <c r="AE99" s="315">
        <f>IF('Simulation input'!$D$56="y",S99,S99+SUM(U99:AD99))</f>
        <v>0</v>
      </c>
      <c r="AF99" s="343"/>
      <c r="AG99" s="315" t="str">
        <f>IF('Simulation input'!$D$56="y","n/a",'Student input data'!C99/'Simulation input'!D$200)</f>
        <v>n/a</v>
      </c>
      <c r="AH99" s="315" t="str">
        <f>IF('Simulation input'!$D$56="y","n/a",IF('Simulation input'!D$35=0,0,'Student input data'!D99/'Simulation input'!D$35)+IF('Simulation input'!D$36=0,0,'Student input data'!E99/'Simulation input'!D$36)+IF('Simulation input'!D$37=0,0,'Student input data'!F99/'Simulation input'!D$37)+IF('Simulation input'!D$38=0,0,'Student input data'!G99/'Simulation input'!D$38)+IF('Simulation input'!D$39=0,0,'Student input data'!H99/'Simulation input'!D$39)+IF('Simulation input'!D$40=0,0,'Student input data'!I99/'Simulation input'!D$40)+IF('Simulation input'!D$41=0,0,'Student input data'!J99/'Simulation input'!D$41)+IF('Simulation input'!D$42=0,0,'Student input data'!K99/'Simulation input'!D$42)+IF('Simulation input'!D$43=0,0,'Student input data'!L99/'Simulation input'!D$43)+IF('Simulation input'!D$44=0,0,'Student input data'!M99/'Simulation input'!D$44)+IF('Simulation input'!D$45=0,0,'Student input data'!N98/'Simulation input'!D$45)+IF('Simulation input'!D$46=0,0,'Student input data'!O99/'Simulation input'!D$46)+IF('Simulation input'!D$47=0,0,'Student input data'!P99/'Simulation input'!D$47)+IF('Simulation input'!D$48=0,0,'Student input data'!Q99/'Simulation input'!D$47))</f>
        <v>n/a</v>
      </c>
      <c r="AI99" s="315" t="str">
        <f>IF('Simulation input'!$D$56="y","n/a",('Student input data'!C99/600)*'Simulation input'!D$250)</f>
        <v>n/a</v>
      </c>
      <c r="AJ99" s="315" t="str">
        <f>IF('Simulation input'!$D$56="y","n/a",'Simulation input'!$D$215/'Simulation input'!$D$13*'Student input data'!C99)</f>
        <v>n/a</v>
      </c>
      <c r="AK99" s="315">
        <f>IF('Student input data'!C99=0,0,IF('Student input data'!C99&lt;'Simulation input'!$D$13,0,('Student input data'!C99-'Simulation input'!$D$13)/'Simulation input'!$D$10)*'Simulation input'!D$222)</f>
        <v>0</v>
      </c>
      <c r="AL99" s="315"/>
      <c r="AM99" s="315" t="str">
        <f>IF('Student input data'!C99=0,"n/a",'Simulation input'!D$60)</f>
        <v>n/a</v>
      </c>
      <c r="AN99" s="315" t="str">
        <f>IF('Student input data'!C99=0,"n/a",'Simulation input'!D$60)</f>
        <v>n/a</v>
      </c>
      <c r="AO99" s="315" t="str">
        <f>IF('Simulation input'!$D$56="y","n/a",('Student input data'!C99/600)*'Simulation input'!D$271)</f>
        <v>n/a</v>
      </c>
      <c r="AP99" s="111"/>
      <c r="AQ99" s="132">
        <f>'Simulation input'!E$288*'Student input data'!C99</f>
        <v>0</v>
      </c>
      <c r="AR99" s="132">
        <f>'Simulation input'!E$289*'Student input data'!C99</f>
        <v>0</v>
      </c>
      <c r="AS99" s="132">
        <f>'Simulation input'!E$290*'Student input data'!C99</f>
        <v>0</v>
      </c>
      <c r="AT99" s="132">
        <f>'Simulation input'!E$291*'Student input data'!C99</f>
        <v>0</v>
      </c>
      <c r="AU99" s="132">
        <f>'Simulation input'!E$292*'Student input data'!C99</f>
        <v>0</v>
      </c>
      <c r="AV99" s="132">
        <f t="shared" si="31"/>
        <v>0</v>
      </c>
      <c r="AW99" s="132">
        <f>IF('Student input data'!C99=0,0,AV99/'Student input data'!C99)</f>
        <v>0</v>
      </c>
    </row>
    <row r="100" spans="1:49" x14ac:dyDescent="0.2">
      <c r="A100" s="72" t="str">
        <f>'Student input data'!A100</f>
        <v/>
      </c>
      <c r="B100" s="213" t="str">
        <f>IF('Student input data'!B100="","-",'Student input data'!B100)</f>
        <v>-</v>
      </c>
      <c r="C100" s="328">
        <f>IF('Simulation input'!$D$56="y",'Student input data'!C100/'Simulation input'!$D$61,SUM('EB Model output'!D100:Q100))</f>
        <v>0</v>
      </c>
      <c r="D100" s="315" t="str">
        <f>IF('Simulation input'!$D$56="y","n/a",'Student input data'!D100/'Simulation input'!$D$17)</f>
        <v>n/a</v>
      </c>
      <c r="E100" s="315" t="str">
        <f>IF('Simulation input'!$D$56="y","n/a",IF('Simulation input'!$D$52="y",'Student input data'!E100/'Simulation input'!$D$18,('Student input data'!E100/2)/'Simulation input'!$D$18))</f>
        <v>n/a</v>
      </c>
      <c r="F100" s="315" t="str">
        <f>IF('Simulation input'!$D$56="y","n/a",'Student input data'!F100/'Simulation input'!$D$19)</f>
        <v>n/a</v>
      </c>
      <c r="G100" s="315" t="str">
        <f>IF('Simulation input'!$D$56="y","n/a",'Student input data'!G100/'Simulation input'!$D$20)</f>
        <v>n/a</v>
      </c>
      <c r="H100" s="315" t="str">
        <f>IF('Simulation input'!$D$56="y","n/a",'Student input data'!H100/'Simulation input'!$D$21)</f>
        <v>n/a</v>
      </c>
      <c r="I100" s="315" t="str">
        <f>IF('Simulation input'!$D$56="y","n/a",'Student input data'!I100/'Simulation input'!$D$22)</f>
        <v>n/a</v>
      </c>
      <c r="J100" s="315" t="str">
        <f>IF('Simulation input'!$D$56="y","n/a",'Student input data'!J100/'Simulation input'!$D$23)</f>
        <v>n/a</v>
      </c>
      <c r="K100" s="315" t="str">
        <f>IF('Simulation input'!$D$56="y","n/a",'Student input data'!K100/'Simulation input'!$D$24)</f>
        <v>n/a</v>
      </c>
      <c r="L100" s="315" t="str">
        <f>IF('Simulation input'!$D$56="y","n/a",'Student input data'!L100/'Simulation input'!$D$25)</f>
        <v>n/a</v>
      </c>
      <c r="M100" s="315" t="str">
        <f>IF('Simulation input'!$D$56="y","n/a",'Student input data'!M100/'Simulation input'!$D$26)</f>
        <v>n/a</v>
      </c>
      <c r="N100" s="315" t="str">
        <f>IF('Simulation input'!$D$56="y","n/a",'Student input data'!N100/'Simulation input'!$D$27)</f>
        <v>n/a</v>
      </c>
      <c r="O100" s="315" t="str">
        <f>IF('Simulation input'!$D$56="y","n/a",'Student input data'!O100/'Simulation input'!D$28)</f>
        <v>n/a</v>
      </c>
      <c r="P100" s="315" t="str">
        <f>IF('Simulation input'!$D$56="y","n/a",'Student input data'!P100/'Simulation input'!D$29)</f>
        <v>n/a</v>
      </c>
      <c r="Q100" s="315" t="str">
        <f>IF('Simulation input'!$D$56="y","n/a",'Student input data'!Q100/'Simulation input'!D$30)</f>
        <v>n/a</v>
      </c>
      <c r="R100" s="315" t="str">
        <f>IF('Simulation input'!$D$56="y","n/a",(SUM(D100:J100)*'Simulation input'!$D$65)+(SUM(K100:M100)*'Simulation input'!$D$66)+(SUM(N100:Q100)*'Simulation input'!$D$67))</f>
        <v>n/a</v>
      </c>
      <c r="S100" s="314">
        <f>IF('Simulation input'!$D$56="y",C100,C100+R100)</f>
        <v>0</v>
      </c>
      <c r="T100" s="318"/>
      <c r="U100" s="315" t="str">
        <f>IF('Simulation input'!$D$56="y","n/a",IF('Student input data'!C100=0,0,IF('Student input data'!C100&lt;'Simulation input'!$D$89,'Simulation input'!$D$82/'Simulation input'!$D$89*'Student input data'!C100,IF('Student input data'!C100&lt;'Simulation input'!$D$75,'Simulation input'!$D$82,'Student input data'!C100/'Simulation input'!$D$75))))</f>
        <v>n/a</v>
      </c>
      <c r="V100" s="317" t="str">
        <f>IF('Simulation input'!$D$56="y","n/a",('Student input data'!C100/'Simulation input'!$C$110)+('Student input data'!V100/'Simulation input'!$C$96))</f>
        <v>n/a</v>
      </c>
      <c r="W100" s="315" t="str">
        <f>IF('Simulation input'!$D$56="y","n/a",IF('Student input data'!C100=0,0,'Student input data'!R100/'Simulation input'!D$116))</f>
        <v>n/a</v>
      </c>
      <c r="X100" s="315">
        <f>IF('Simulation input'!$D$124="y",'Student input data'!V100*0.5/'Simulation input'!$D$131,0)</f>
        <v>0</v>
      </c>
      <c r="Y100" s="315">
        <f>IF('Simulation input'!$D$151="y",'Student input data'!V100*0.5/'Simulation input'!$D$158,0)</f>
        <v>0</v>
      </c>
      <c r="Z100" s="315" t="str">
        <f>IF('Simulation input'!$D$56="y","n/a",IF('Student input data'!C100=0,0,'Student input data'!C100/'Simulation input'!D$192))</f>
        <v>n/a</v>
      </c>
      <c r="AA100" s="315" t="str">
        <f>IF('Simulation input'!$D$56="y","n/a",IF('Student input data'!C100=0,0,IF('Student input data'!C100=0,0,'Simulation input'!D$207)))</f>
        <v>n/a</v>
      </c>
      <c r="AB100" s="315" t="str">
        <f>IF('Simulation input'!$D$56="y","n/a",IF('Student input data'!C100=0,0,'Student input data'!C100/'Simulation input'!D$228))</f>
        <v>n/a</v>
      </c>
      <c r="AC100" s="315" t="str">
        <f>IF('Simulation input'!$D$56="y","n/a",IF('Student input data'!C100=0,0,('Student input data'!C100/'Simulation input'!D$243)))</f>
        <v>n/a</v>
      </c>
      <c r="AD100" s="315" t="str">
        <f>IF('Simulation input'!$D$56="y","n/a",IF('Student input data'!C100=0,0,'Student input data'!V100/'Simulation input'!D$235))</f>
        <v>n/a</v>
      </c>
      <c r="AE100" s="315">
        <f>IF('Simulation input'!$D$56="y",S100,S100+SUM(U100:AD100))</f>
        <v>0</v>
      </c>
      <c r="AF100" s="343"/>
      <c r="AG100" s="315" t="str">
        <f>IF('Simulation input'!$D$56="y","n/a",'Student input data'!C100/'Simulation input'!D$200)</f>
        <v>n/a</v>
      </c>
      <c r="AH100" s="315" t="str">
        <f>IF('Simulation input'!$D$56="y","n/a",IF('Simulation input'!D$35=0,0,'Student input data'!D100/'Simulation input'!D$35)+IF('Simulation input'!D$36=0,0,'Student input data'!E100/'Simulation input'!D$36)+IF('Simulation input'!D$37=0,0,'Student input data'!F100/'Simulation input'!D$37)+IF('Simulation input'!D$38=0,0,'Student input data'!G100/'Simulation input'!D$38)+IF('Simulation input'!D$39=0,0,'Student input data'!H100/'Simulation input'!D$39)+IF('Simulation input'!D$40=0,0,'Student input data'!I100/'Simulation input'!D$40)+IF('Simulation input'!D$41=0,0,'Student input data'!J100/'Simulation input'!D$41)+IF('Simulation input'!D$42=0,0,'Student input data'!K100/'Simulation input'!D$42)+IF('Simulation input'!D$43=0,0,'Student input data'!L100/'Simulation input'!D$43)+IF('Simulation input'!D$44=0,0,'Student input data'!M100/'Simulation input'!D$44)+IF('Simulation input'!D$45=0,0,'Student input data'!N100/'Simulation input'!D$45)+IF('Simulation input'!D$46=0,0,'Student input data'!O100/'Simulation input'!D$46)+IF('Simulation input'!D$47=0,0,'Student input data'!P100/'Simulation input'!D$47)+IF('Simulation input'!D$48=0,0,'Student input data'!Q100/'Simulation input'!D$47))</f>
        <v>n/a</v>
      </c>
      <c r="AI100" s="315" t="str">
        <f>IF('Simulation input'!$D$56="y","n/a",('Student input data'!C100/600)*'Simulation input'!D$250)</f>
        <v>n/a</v>
      </c>
      <c r="AJ100" s="315" t="str">
        <f>IF('Simulation input'!$D$56="y","n/a",'Simulation input'!$D$215/'Simulation input'!$D$13*'Student input data'!C100)</f>
        <v>n/a</v>
      </c>
      <c r="AK100" s="315">
        <f>IF('Student input data'!C100=0,0,IF('Student input data'!C100&lt;'Simulation input'!$D$13,0,('Student input data'!C100-'Simulation input'!$D$13)/'Simulation input'!$D$10)*'Simulation input'!D$222)</f>
        <v>0</v>
      </c>
      <c r="AL100" s="315"/>
      <c r="AM100" s="315" t="str">
        <f>IF('Student input data'!C100=0,"n/a",'Simulation input'!D$60)</f>
        <v>n/a</v>
      </c>
      <c r="AN100" s="315" t="str">
        <f>IF('Student input data'!C100=0,"n/a",'Simulation input'!D$60)</f>
        <v>n/a</v>
      </c>
      <c r="AO100" s="315" t="str">
        <f>IF('Simulation input'!$D$56="y","n/a",('Student input data'!C100/600)*'Simulation input'!D$271)</f>
        <v>n/a</v>
      </c>
      <c r="AP100" s="111"/>
      <c r="AQ100" s="132">
        <f>'Simulation input'!E$288*'Student input data'!C100</f>
        <v>0</v>
      </c>
      <c r="AR100" s="132">
        <f>'Simulation input'!E$289*'Student input data'!C100</f>
        <v>0</v>
      </c>
      <c r="AS100" s="132">
        <f>'Simulation input'!E$290*'Student input data'!C100</f>
        <v>0</v>
      </c>
      <c r="AT100" s="132">
        <f>'Simulation input'!E$291*'Student input data'!C100</f>
        <v>0</v>
      </c>
      <c r="AU100" s="132">
        <f>'Simulation input'!E$292*'Student input data'!C100</f>
        <v>0</v>
      </c>
      <c r="AV100" s="132">
        <f t="shared" si="31"/>
        <v>0</v>
      </c>
      <c r="AW100" s="132">
        <f>IF('Student input data'!C100=0,0,AV100/'Student input data'!C100)</f>
        <v>0</v>
      </c>
    </row>
    <row r="101" spans="1:49" x14ac:dyDescent="0.2">
      <c r="A101" s="72" t="str">
        <f>'Student input data'!A101</f>
        <v/>
      </c>
      <c r="B101" s="213" t="str">
        <f>IF('Student input data'!B101="","-",'Student input data'!B101)</f>
        <v>-</v>
      </c>
      <c r="C101" s="328">
        <f>IF('Simulation input'!$D$56="y",'Student input data'!C101/'Simulation input'!$D$61,SUM('EB Model output'!D101:Q101))</f>
        <v>0</v>
      </c>
      <c r="D101" s="315" t="str">
        <f>IF('Simulation input'!$D$56="y","n/a",'Student input data'!D101/'Simulation input'!$D$17)</f>
        <v>n/a</v>
      </c>
      <c r="E101" s="315" t="str">
        <f>IF('Simulation input'!$D$56="y","n/a",IF('Simulation input'!$D$52="y",'Student input data'!E101/'Simulation input'!$D$18,('Student input data'!E101/2)/'Simulation input'!$D$18))</f>
        <v>n/a</v>
      </c>
      <c r="F101" s="315" t="str">
        <f>IF('Simulation input'!$D$56="y","n/a",'Student input data'!F101/'Simulation input'!$D$19)</f>
        <v>n/a</v>
      </c>
      <c r="G101" s="315" t="str">
        <f>IF('Simulation input'!$D$56="y","n/a",'Student input data'!G101/'Simulation input'!$D$20)</f>
        <v>n/a</v>
      </c>
      <c r="H101" s="315" t="str">
        <f>IF('Simulation input'!$D$56="y","n/a",'Student input data'!H101/'Simulation input'!$D$21)</f>
        <v>n/a</v>
      </c>
      <c r="I101" s="315" t="str">
        <f>IF('Simulation input'!$D$56="y","n/a",'Student input data'!I101/'Simulation input'!$D$22)</f>
        <v>n/a</v>
      </c>
      <c r="J101" s="315" t="str">
        <f>IF('Simulation input'!$D$56="y","n/a",'Student input data'!J101/'Simulation input'!$D$23)</f>
        <v>n/a</v>
      </c>
      <c r="K101" s="315" t="str">
        <f>IF('Simulation input'!$D$56="y","n/a",'Student input data'!K101/'Simulation input'!$D$24)</f>
        <v>n/a</v>
      </c>
      <c r="L101" s="315" t="str">
        <f>IF('Simulation input'!$D$56="y","n/a",'Student input data'!L101/'Simulation input'!$D$25)</f>
        <v>n/a</v>
      </c>
      <c r="M101" s="315" t="str">
        <f>IF('Simulation input'!$D$56="y","n/a",'Student input data'!M101/'Simulation input'!$D$26)</f>
        <v>n/a</v>
      </c>
      <c r="N101" s="315" t="str">
        <f>IF('Simulation input'!$D$56="y","n/a",'Student input data'!N101/'Simulation input'!$D$27)</f>
        <v>n/a</v>
      </c>
      <c r="O101" s="315" t="str">
        <f>IF('Simulation input'!$D$56="y","n/a",'Student input data'!O101/'Simulation input'!D$28)</f>
        <v>n/a</v>
      </c>
      <c r="P101" s="315" t="str">
        <f>IF('Simulation input'!$D$56="y","n/a",'Student input data'!P101/'Simulation input'!D$29)</f>
        <v>n/a</v>
      </c>
      <c r="Q101" s="315" t="str">
        <f>IF('Simulation input'!$D$56="y","n/a",'Student input data'!Q101/'Simulation input'!D$30)</f>
        <v>n/a</v>
      </c>
      <c r="R101" s="315" t="str">
        <f>IF('Simulation input'!$D$56="y","n/a",(SUM(D101:J101)*'Simulation input'!$D$65)+(SUM(K101:M101)*'Simulation input'!$D$66)+(SUM(N101:Q101)*'Simulation input'!$D$67))</f>
        <v>n/a</v>
      </c>
      <c r="S101" s="314">
        <f>IF('Simulation input'!$D$56="y",C101,C101+R101)</f>
        <v>0</v>
      </c>
      <c r="T101" s="318"/>
      <c r="U101" s="315" t="str">
        <f>IF('Simulation input'!$D$56="y","n/a",IF('Student input data'!C101=0,0,IF('Student input data'!C101&lt;'Simulation input'!$D$89,'Simulation input'!$D$82/'Simulation input'!$D$89*'Student input data'!C101,IF('Student input data'!C101&lt;'Simulation input'!$D$75,'Simulation input'!$D$82,'Student input data'!C101/'Simulation input'!$D$75))))</f>
        <v>n/a</v>
      </c>
      <c r="V101" s="317" t="str">
        <f>IF('Simulation input'!$D$56="y","n/a",('Student input data'!C101/'Simulation input'!$C$110)+('Student input data'!V101/'Simulation input'!$C$96))</f>
        <v>n/a</v>
      </c>
      <c r="W101" s="315" t="str">
        <f>IF('Simulation input'!$D$56="y","n/a",IF('Student input data'!C101=0,0,'Student input data'!R101/'Simulation input'!D$116))</f>
        <v>n/a</v>
      </c>
      <c r="X101" s="315">
        <f>IF('Simulation input'!$D$124="y",'Student input data'!V101*0.5/'Simulation input'!$D$131,0)</f>
        <v>0</v>
      </c>
      <c r="Y101" s="315">
        <f>IF('Simulation input'!$D$151="y",'Student input data'!V101*0.5/'Simulation input'!$D$158,0)</f>
        <v>0</v>
      </c>
      <c r="Z101" s="315" t="str">
        <f>IF('Simulation input'!$D$56="y","n/a",IF('Student input data'!C101=0,0,'Student input data'!C101/'Simulation input'!D$192))</f>
        <v>n/a</v>
      </c>
      <c r="AA101" s="315" t="str">
        <f>IF('Simulation input'!$D$56="y","n/a",IF('Student input data'!C101=0,0,IF('Student input data'!C101=0,0,'Simulation input'!D$207)))</f>
        <v>n/a</v>
      </c>
      <c r="AB101" s="315" t="str">
        <f>IF('Simulation input'!$D$56="y","n/a",IF('Student input data'!C101=0,0,'Student input data'!C101/'Simulation input'!D$228))</f>
        <v>n/a</v>
      </c>
      <c r="AC101" s="315" t="str">
        <f>IF('Simulation input'!$D$56="y","n/a",IF('Student input data'!C101=0,0,('Student input data'!C101/'Simulation input'!D$243)))</f>
        <v>n/a</v>
      </c>
      <c r="AD101" s="315" t="str">
        <f>IF('Simulation input'!$D$56="y","n/a",IF('Student input data'!C101=0,0,'Student input data'!V101/'Simulation input'!D$235))</f>
        <v>n/a</v>
      </c>
      <c r="AE101" s="315">
        <f>IF('Simulation input'!$D$56="y",S101,S101+SUM(U101:AD101))</f>
        <v>0</v>
      </c>
      <c r="AF101" s="343"/>
      <c r="AG101" s="315" t="str">
        <f>IF('Simulation input'!$D$56="y","n/a",'Student input data'!C101/'Simulation input'!D$200)</f>
        <v>n/a</v>
      </c>
      <c r="AH101" s="315" t="str">
        <f>IF('Simulation input'!$D$56="y","n/a",IF('Simulation input'!D$35=0,0,'Student input data'!D101/'Simulation input'!D$35)+IF('Simulation input'!D$36=0,0,'Student input data'!E101/'Simulation input'!D$36)+IF('Simulation input'!D$37=0,0,'Student input data'!F101/'Simulation input'!D$37)+IF('Simulation input'!D$38=0,0,'Student input data'!G101/'Simulation input'!D$38)+IF('Simulation input'!D$39=0,0,'Student input data'!H101/'Simulation input'!D$39)+IF('Simulation input'!D$40=0,0,'Student input data'!I101/'Simulation input'!D$40)+IF('Simulation input'!D$41=0,0,'Student input data'!J101/'Simulation input'!D$41)+IF('Simulation input'!D$42=0,0,'Student input data'!K101/'Simulation input'!D$42)+IF('Simulation input'!D$43=0,0,'Student input data'!L101/'Simulation input'!D$43)+IF('Simulation input'!D$44=0,0,'Student input data'!M101/'Simulation input'!D$44)+IF('Simulation input'!D$45=0,0,'Student input data'!N101/'Simulation input'!D$45)+IF('Simulation input'!D$46=0,0,'Student input data'!O101/'Simulation input'!D$46)+IF('Simulation input'!D$47=0,0,'Student input data'!P101/'Simulation input'!D$47)+IF('Simulation input'!D$48=0,0,'Student input data'!Q101/'Simulation input'!D$47))</f>
        <v>n/a</v>
      </c>
      <c r="AI101" s="315" t="str">
        <f>IF('Simulation input'!$D$56="y","n/a",('Student input data'!C101/600)*'Simulation input'!D$250)</f>
        <v>n/a</v>
      </c>
      <c r="AJ101" s="315" t="str">
        <f>IF('Simulation input'!$D$56="y","n/a",'Simulation input'!$D$215/'Simulation input'!$D$13*'Student input data'!C101)</f>
        <v>n/a</v>
      </c>
      <c r="AK101" s="315">
        <f>IF('Student input data'!C101=0,0,IF('Student input data'!C101&lt;'Simulation input'!$D$13,0,('Student input data'!C101-'Simulation input'!$D$13)/'Simulation input'!$D$10)*'Simulation input'!D$222)</f>
        <v>0</v>
      </c>
      <c r="AL101" s="315"/>
      <c r="AM101" s="315" t="str">
        <f>IF('Student input data'!C101=0,"n/a",'Simulation input'!D$60)</f>
        <v>n/a</v>
      </c>
      <c r="AN101" s="315" t="str">
        <f>IF('Student input data'!C101=0,"n/a",'Simulation input'!D$60)</f>
        <v>n/a</v>
      </c>
      <c r="AO101" s="315" t="str">
        <f>IF('Simulation input'!$D$56="y","n/a",('Student input data'!C101/600)*'Simulation input'!D$271)</f>
        <v>n/a</v>
      </c>
      <c r="AP101" s="111"/>
      <c r="AQ101" s="132">
        <f>'Simulation input'!E$288*'Student input data'!C101</f>
        <v>0</v>
      </c>
      <c r="AR101" s="132">
        <f>'Simulation input'!E$289*'Student input data'!C101</f>
        <v>0</v>
      </c>
      <c r="AS101" s="132">
        <f>'Simulation input'!E$290*'Student input data'!C101</f>
        <v>0</v>
      </c>
      <c r="AT101" s="132">
        <f>'Simulation input'!E$291*'Student input data'!C101</f>
        <v>0</v>
      </c>
      <c r="AU101" s="132">
        <f>'Simulation input'!E$292*'Student input data'!C101</f>
        <v>0</v>
      </c>
      <c r="AV101" s="132">
        <f t="shared" si="31"/>
        <v>0</v>
      </c>
      <c r="AW101" s="132">
        <f>IF('Student input data'!C101=0,0,AV101/'Student input data'!C101)</f>
        <v>0</v>
      </c>
    </row>
    <row r="102" spans="1:49" x14ac:dyDescent="0.2">
      <c r="A102" s="72" t="str">
        <f>'Student input data'!A102</f>
        <v/>
      </c>
      <c r="B102" s="213" t="str">
        <f>IF('Student input data'!B102="","-",'Student input data'!B102)</f>
        <v>-</v>
      </c>
      <c r="C102" s="328">
        <f>IF('Simulation input'!$D$56="y",'Student input data'!C102/'Simulation input'!$D$61,SUM('EB Model output'!D102:Q102))</f>
        <v>0</v>
      </c>
      <c r="D102" s="315" t="str">
        <f>IF('Simulation input'!$D$56="y","n/a",'Student input data'!D102/'Simulation input'!$D$17)</f>
        <v>n/a</v>
      </c>
      <c r="E102" s="315" t="str">
        <f>IF('Simulation input'!$D$56="y","n/a",IF('Simulation input'!$D$52="y",'Student input data'!E102/'Simulation input'!$D$18,('Student input data'!E102/2)/'Simulation input'!$D$18))</f>
        <v>n/a</v>
      </c>
      <c r="F102" s="315" t="str">
        <f>IF('Simulation input'!$D$56="y","n/a",'Student input data'!F102/'Simulation input'!$D$19)</f>
        <v>n/a</v>
      </c>
      <c r="G102" s="315" t="str">
        <f>IF('Simulation input'!$D$56="y","n/a",'Student input data'!G102/'Simulation input'!$D$20)</f>
        <v>n/a</v>
      </c>
      <c r="H102" s="315" t="str">
        <f>IF('Simulation input'!$D$56="y","n/a",'Student input data'!H102/'Simulation input'!$D$21)</f>
        <v>n/a</v>
      </c>
      <c r="I102" s="315" t="str">
        <f>IF('Simulation input'!$D$56="y","n/a",'Student input data'!I102/'Simulation input'!$D$22)</f>
        <v>n/a</v>
      </c>
      <c r="J102" s="315" t="str">
        <f>IF('Simulation input'!$D$56="y","n/a",'Student input data'!J102/'Simulation input'!$D$23)</f>
        <v>n/a</v>
      </c>
      <c r="K102" s="315" t="str">
        <f>IF('Simulation input'!$D$56="y","n/a",'Student input data'!K102/'Simulation input'!$D$24)</f>
        <v>n/a</v>
      </c>
      <c r="L102" s="315" t="str">
        <f>IF('Simulation input'!$D$56="y","n/a",'Student input data'!L102/'Simulation input'!$D$25)</f>
        <v>n/a</v>
      </c>
      <c r="M102" s="315" t="str">
        <f>IF('Simulation input'!$D$56="y","n/a",'Student input data'!M102/'Simulation input'!$D$26)</f>
        <v>n/a</v>
      </c>
      <c r="N102" s="315" t="str">
        <f>IF('Simulation input'!$D$56="y","n/a",'Student input data'!N102/'Simulation input'!$D$27)</f>
        <v>n/a</v>
      </c>
      <c r="O102" s="315" t="str">
        <f>IF('Simulation input'!$D$56="y","n/a",'Student input data'!O102/'Simulation input'!D$28)</f>
        <v>n/a</v>
      </c>
      <c r="P102" s="315" t="str">
        <f>IF('Simulation input'!$D$56="y","n/a",'Student input data'!P102/'Simulation input'!D$29)</f>
        <v>n/a</v>
      </c>
      <c r="Q102" s="315" t="str">
        <f>IF('Simulation input'!$D$56="y","n/a",'Student input data'!Q102/'Simulation input'!D$30)</f>
        <v>n/a</v>
      </c>
      <c r="R102" s="315" t="str">
        <f>IF('Simulation input'!$D$56="y","n/a",(SUM(D102:J102)*'Simulation input'!$D$65)+(SUM(K102:M102)*'Simulation input'!$D$66)+(SUM(N102:Q102)*'Simulation input'!$D$67))</f>
        <v>n/a</v>
      </c>
      <c r="S102" s="314">
        <f>IF('Simulation input'!$D$56="y",C102,C102+R102)</f>
        <v>0</v>
      </c>
      <c r="T102" s="318"/>
      <c r="U102" s="315" t="str">
        <f>IF('Simulation input'!$D$56="y","n/a",IF('Student input data'!C102=0,0,IF('Student input data'!C102&lt;'Simulation input'!$D$89,'Simulation input'!$D$82/'Simulation input'!$D$89*'Student input data'!C102,IF('Student input data'!C102&lt;'Simulation input'!$D$75,'Simulation input'!$D$82,'Student input data'!C102/'Simulation input'!$D$75))))</f>
        <v>n/a</v>
      </c>
      <c r="V102" s="317" t="str">
        <f>IF('Simulation input'!$D$56="y","n/a",('Student input data'!C102/'Simulation input'!$C$110)+('Student input data'!V102/'Simulation input'!$C$96))</f>
        <v>n/a</v>
      </c>
      <c r="W102" s="315" t="str">
        <f>IF('Simulation input'!$D$56="y","n/a",IF('Student input data'!C102=0,0,'Student input data'!R102/'Simulation input'!D$116))</f>
        <v>n/a</v>
      </c>
      <c r="X102" s="315">
        <f>IF('Simulation input'!$D$124="y",'Student input data'!V102*0.5/'Simulation input'!$D$131,0)</f>
        <v>0</v>
      </c>
      <c r="Y102" s="315">
        <f>IF('Simulation input'!$D$151="y",'Student input data'!V102*0.5/'Simulation input'!$D$158,0)</f>
        <v>0</v>
      </c>
      <c r="Z102" s="315" t="str">
        <f>IF('Simulation input'!$D$56="y","n/a",IF('Student input data'!C102=0,0,'Student input data'!C102/'Simulation input'!D$192))</f>
        <v>n/a</v>
      </c>
      <c r="AA102" s="315" t="str">
        <f>IF('Simulation input'!$D$56="y","n/a",IF('Student input data'!C102=0,0,IF('Student input data'!C102=0,0,'Simulation input'!D$207)))</f>
        <v>n/a</v>
      </c>
      <c r="AB102" s="315" t="str">
        <f>IF('Simulation input'!$D$56="y","n/a",IF('Student input data'!C102=0,0,'Student input data'!C102/'Simulation input'!D$228))</f>
        <v>n/a</v>
      </c>
      <c r="AC102" s="315" t="str">
        <f>IF('Simulation input'!$D$56="y","n/a",IF('Student input data'!C102=0,0,('Student input data'!C102/'Simulation input'!D$243)))</f>
        <v>n/a</v>
      </c>
      <c r="AD102" s="315" t="str">
        <f>IF('Simulation input'!$D$56="y","n/a",IF('Student input data'!C102=0,0,'Student input data'!V102/'Simulation input'!D$235))</f>
        <v>n/a</v>
      </c>
      <c r="AE102" s="315">
        <f>IF('Simulation input'!$D$56="y",S102,S102+SUM(U102:AD102))</f>
        <v>0</v>
      </c>
      <c r="AF102" s="343"/>
      <c r="AG102" s="315" t="str">
        <f>IF('Simulation input'!$D$56="y","n/a",'Student input data'!C102/'Simulation input'!D$200)</f>
        <v>n/a</v>
      </c>
      <c r="AH102" s="315" t="str">
        <f>IF('Simulation input'!$D$56="y","n/a",IF('Simulation input'!D$35=0,0,'Student input data'!D102/'Simulation input'!D$35)+IF('Simulation input'!D$36=0,0,'Student input data'!E102/'Simulation input'!D$36)+IF('Simulation input'!D$37=0,0,'Student input data'!F102/'Simulation input'!D$37)+IF('Simulation input'!D$38=0,0,'Student input data'!G102/'Simulation input'!D$38)+IF('Simulation input'!D$39=0,0,'Student input data'!H102/'Simulation input'!D$39)+IF('Simulation input'!D$40=0,0,'Student input data'!I102/'Simulation input'!D$40)+IF('Simulation input'!D$41=0,0,'Student input data'!J102/'Simulation input'!D$41)+IF('Simulation input'!D$42=0,0,'Student input data'!K102/'Simulation input'!D$42)+IF('Simulation input'!D$43=0,0,'Student input data'!L102/'Simulation input'!D$43)+IF('Simulation input'!D$44=0,0,'Student input data'!M102/'Simulation input'!D$44)+IF('Simulation input'!D$45=0,0,'Student input data'!N102/'Simulation input'!D$45)+IF('Simulation input'!D$46=0,0,'Student input data'!O102/'Simulation input'!D$46)+IF('Simulation input'!D$47=0,0,'Student input data'!P102/'Simulation input'!D$47)+IF('Simulation input'!D$48=0,0,'Student input data'!Q102/'Simulation input'!D$47))</f>
        <v>n/a</v>
      </c>
      <c r="AI102" s="315" t="str">
        <f>IF('Simulation input'!$D$56="y","n/a",('Student input data'!C102/600)*'Simulation input'!D$250)</f>
        <v>n/a</v>
      </c>
      <c r="AJ102" s="315" t="str">
        <f>IF('Simulation input'!$D$56="y","n/a",'Simulation input'!$D$215/'Simulation input'!$D$13*'Student input data'!C102)</f>
        <v>n/a</v>
      </c>
      <c r="AK102" s="315">
        <f>IF('Student input data'!C102=0,0,IF('Student input data'!C102&lt;'Simulation input'!$D$13,0,('Student input data'!C102-'Simulation input'!$D$13)/'Simulation input'!$D$10)*'Simulation input'!D$222)</f>
        <v>0</v>
      </c>
      <c r="AL102" s="315"/>
      <c r="AM102" s="315" t="str">
        <f>IF('Student input data'!C102=0,"n/a",'Simulation input'!D$60)</f>
        <v>n/a</v>
      </c>
      <c r="AN102" s="315" t="str">
        <f>IF('Student input data'!C102=0,"n/a",'Simulation input'!D$60)</f>
        <v>n/a</v>
      </c>
      <c r="AO102" s="315" t="str">
        <f>IF('Simulation input'!$D$56="y","n/a",('Student input data'!C102/600)*'Simulation input'!D$271)</f>
        <v>n/a</v>
      </c>
      <c r="AP102" s="111"/>
      <c r="AQ102" s="132">
        <f>'Simulation input'!E$288*'Student input data'!C102</f>
        <v>0</v>
      </c>
      <c r="AR102" s="132">
        <f>'Simulation input'!E$289*'Student input data'!C102</f>
        <v>0</v>
      </c>
      <c r="AS102" s="132">
        <f>'Simulation input'!E$290*'Student input data'!C102</f>
        <v>0</v>
      </c>
      <c r="AT102" s="132">
        <f>'Simulation input'!E$291*'Student input data'!C102</f>
        <v>0</v>
      </c>
      <c r="AU102" s="132">
        <f>'Simulation input'!E$292*'Student input data'!C102</f>
        <v>0</v>
      </c>
      <c r="AV102" s="132">
        <f t="shared" si="31"/>
        <v>0</v>
      </c>
      <c r="AW102" s="132">
        <f>IF('Student input data'!C102=0,0,AV102/'Student input data'!C102)</f>
        <v>0</v>
      </c>
    </row>
    <row r="103" spans="1:49" x14ac:dyDescent="0.2">
      <c r="A103" s="72" t="str">
        <f>'Student input data'!A103</f>
        <v/>
      </c>
      <c r="B103" s="213" t="str">
        <f>IF('Student input data'!B103="","-",'Student input data'!B103)</f>
        <v>-</v>
      </c>
      <c r="C103" s="328">
        <f>IF('Simulation input'!$D$56="y",'Student input data'!C103/'Simulation input'!$D$61,SUM('EB Model output'!D103:Q103))</f>
        <v>0</v>
      </c>
      <c r="D103" s="315" t="str">
        <f>IF('Simulation input'!$D$56="y","n/a",'Student input data'!D103/'Simulation input'!$D$17)</f>
        <v>n/a</v>
      </c>
      <c r="E103" s="315" t="str">
        <f>IF('Simulation input'!$D$56="y","n/a",IF('Simulation input'!$D$52="y",'Student input data'!E103/'Simulation input'!$D$18,('Student input data'!E103/2)/'Simulation input'!$D$18))</f>
        <v>n/a</v>
      </c>
      <c r="F103" s="315" t="str">
        <f>IF('Simulation input'!$D$56="y","n/a",'Student input data'!F103/'Simulation input'!$D$19)</f>
        <v>n/a</v>
      </c>
      <c r="G103" s="315" t="str">
        <f>IF('Simulation input'!$D$56="y","n/a",'Student input data'!G103/'Simulation input'!$D$20)</f>
        <v>n/a</v>
      </c>
      <c r="H103" s="315" t="str">
        <f>IF('Simulation input'!$D$56="y","n/a",'Student input data'!H103/'Simulation input'!$D$21)</f>
        <v>n/a</v>
      </c>
      <c r="I103" s="315" t="str">
        <f>IF('Simulation input'!$D$56="y","n/a",'Student input data'!I103/'Simulation input'!$D$22)</f>
        <v>n/a</v>
      </c>
      <c r="J103" s="315" t="str">
        <f>IF('Simulation input'!$D$56="y","n/a",'Student input data'!J103/'Simulation input'!$D$23)</f>
        <v>n/a</v>
      </c>
      <c r="K103" s="315" t="str">
        <f>IF('Simulation input'!$D$56="y","n/a",'Student input data'!K103/'Simulation input'!$D$24)</f>
        <v>n/a</v>
      </c>
      <c r="L103" s="315" t="str">
        <f>IF('Simulation input'!$D$56="y","n/a",'Student input data'!L103/'Simulation input'!$D$25)</f>
        <v>n/a</v>
      </c>
      <c r="M103" s="315" t="str">
        <f>IF('Simulation input'!$D$56="y","n/a",'Student input data'!M103/'Simulation input'!$D$26)</f>
        <v>n/a</v>
      </c>
      <c r="N103" s="315" t="str">
        <f>IF('Simulation input'!$D$56="y","n/a",'Student input data'!N103/'Simulation input'!$D$27)</f>
        <v>n/a</v>
      </c>
      <c r="O103" s="315" t="str">
        <f>IF('Simulation input'!$D$56="y","n/a",'Student input data'!O103/'Simulation input'!D$28)</f>
        <v>n/a</v>
      </c>
      <c r="P103" s="315" t="str">
        <f>IF('Simulation input'!$D$56="y","n/a",'Student input data'!P103/'Simulation input'!D$29)</f>
        <v>n/a</v>
      </c>
      <c r="Q103" s="315" t="str">
        <f>IF('Simulation input'!$D$56="y","n/a",'Student input data'!Q103/'Simulation input'!D$30)</f>
        <v>n/a</v>
      </c>
      <c r="R103" s="315" t="str">
        <f>IF('Simulation input'!$D$56="y","n/a",(SUM(D103:J103)*'Simulation input'!$D$65)+(SUM(K103:M103)*'Simulation input'!$D$66)+(SUM(N103:Q103)*'Simulation input'!$D$67))</f>
        <v>n/a</v>
      </c>
      <c r="S103" s="314">
        <f>IF('Simulation input'!$D$56="y",C103,C103+R103)</f>
        <v>0</v>
      </c>
      <c r="T103" s="318"/>
      <c r="U103" s="315" t="str">
        <f>IF('Simulation input'!$D$56="y","n/a",IF('Student input data'!C103=0,0,IF('Student input data'!C103&lt;'Simulation input'!$D$89,'Simulation input'!$D$82/'Simulation input'!$D$89*'Student input data'!C103,IF('Student input data'!C103&lt;'Simulation input'!$D$75,'Simulation input'!$D$82,'Student input data'!C103/'Simulation input'!$D$75))))</f>
        <v>n/a</v>
      </c>
      <c r="V103" s="317" t="str">
        <f>IF('Simulation input'!$D$56="y","n/a",('Student input data'!C103/'Simulation input'!$C$110)+('Student input data'!V103/'Simulation input'!$C$96))</f>
        <v>n/a</v>
      </c>
      <c r="W103" s="315" t="str">
        <f>IF('Simulation input'!$D$56="y","n/a",IF('Student input data'!C103=0,0,'Student input data'!R103/'Simulation input'!D$116))</f>
        <v>n/a</v>
      </c>
      <c r="X103" s="315">
        <f>IF('Simulation input'!$D$124="y",'Student input data'!V103*0.5/'Simulation input'!$D$131,0)</f>
        <v>0</v>
      </c>
      <c r="Y103" s="315">
        <f>IF('Simulation input'!$D$151="y",'Student input data'!V103*0.5/'Simulation input'!$D$158,0)</f>
        <v>0</v>
      </c>
      <c r="Z103" s="315" t="str">
        <f>IF('Simulation input'!$D$56="y","n/a",IF('Student input data'!C103=0,0,'Student input data'!C103/'Simulation input'!D$192))</f>
        <v>n/a</v>
      </c>
      <c r="AA103" s="315" t="str">
        <f>IF('Simulation input'!$D$56="y","n/a",IF('Student input data'!C103=0,0,IF('Student input data'!C103=0,0,'Simulation input'!D$207)))</f>
        <v>n/a</v>
      </c>
      <c r="AB103" s="315" t="str">
        <f>IF('Simulation input'!$D$56="y","n/a",IF('Student input data'!C103=0,0,'Student input data'!C103/'Simulation input'!D$228))</f>
        <v>n/a</v>
      </c>
      <c r="AC103" s="315" t="str">
        <f>IF('Simulation input'!$D$56="y","n/a",IF('Student input data'!C103=0,0,('Student input data'!C103/'Simulation input'!D$243)))</f>
        <v>n/a</v>
      </c>
      <c r="AD103" s="315" t="str">
        <f>IF('Simulation input'!$D$56="y","n/a",IF('Student input data'!C103=0,0,'Student input data'!V103/'Simulation input'!D$235))</f>
        <v>n/a</v>
      </c>
      <c r="AE103" s="315">
        <f>IF('Simulation input'!$D$56="y",S103,S103+SUM(U103:AD103))</f>
        <v>0</v>
      </c>
      <c r="AF103" s="343"/>
      <c r="AG103" s="315" t="str">
        <f>IF('Simulation input'!$D$56="y","n/a",'Student input data'!C103/'Simulation input'!D$200)</f>
        <v>n/a</v>
      </c>
      <c r="AH103" s="315" t="str">
        <f>IF('Simulation input'!$D$56="y","n/a",IF('Simulation input'!D$35=0,0,'Student input data'!D103/'Simulation input'!D$35)+IF('Simulation input'!D$36=0,0,'Student input data'!E103/'Simulation input'!D$36)+IF('Simulation input'!D$37=0,0,'Student input data'!F103/'Simulation input'!D$37)+IF('Simulation input'!D$38=0,0,'Student input data'!G103/'Simulation input'!D$38)+IF('Simulation input'!D$39=0,0,'Student input data'!H103/'Simulation input'!D$39)+IF('Simulation input'!D$40=0,0,'Student input data'!I103/'Simulation input'!D$40)+IF('Simulation input'!D$41=0,0,'Student input data'!J103/'Simulation input'!D$41)+IF('Simulation input'!D$42=0,0,'Student input data'!K103/'Simulation input'!D$42)+IF('Simulation input'!D$43=0,0,'Student input data'!L103/'Simulation input'!D$43)+IF('Simulation input'!D$44=0,0,'Student input data'!M103/'Simulation input'!D$44)+IF('Simulation input'!D$45=0,0,'Student input data'!N103/'Simulation input'!D$45)+IF('Simulation input'!D$46=0,0,'Student input data'!O103/'Simulation input'!D$46)+IF('Simulation input'!D$47=0,0,'Student input data'!P103/'Simulation input'!D$47)+IF('Simulation input'!D$48=0,0,'Student input data'!Q103/'Simulation input'!D$47))</f>
        <v>n/a</v>
      </c>
      <c r="AI103" s="315" t="str">
        <f>IF('Simulation input'!$D$56="y","n/a",('Student input data'!C103/600)*'Simulation input'!D$250)</f>
        <v>n/a</v>
      </c>
      <c r="AJ103" s="315" t="str">
        <f>IF('Simulation input'!$D$56="y","n/a",'Simulation input'!$D$215/'Simulation input'!$D$13*'Student input data'!C103)</f>
        <v>n/a</v>
      </c>
      <c r="AK103" s="315">
        <f>IF('Student input data'!C103=0,0,IF('Student input data'!C103&lt;'Simulation input'!$D$13,0,('Student input data'!C103-'Simulation input'!$D$13)/'Simulation input'!$D$10)*'Simulation input'!D$222)</f>
        <v>0</v>
      </c>
      <c r="AL103" s="315"/>
      <c r="AM103" s="315" t="str">
        <f>IF('Student input data'!C103=0,"n/a",'Simulation input'!D$60)</f>
        <v>n/a</v>
      </c>
      <c r="AN103" s="315" t="str">
        <f>IF('Student input data'!C103=0,"n/a",'Simulation input'!D$60)</f>
        <v>n/a</v>
      </c>
      <c r="AO103" s="315" t="str">
        <f>IF('Simulation input'!$D$56="y","n/a",('Student input data'!C103/600)*'Simulation input'!D$271)</f>
        <v>n/a</v>
      </c>
      <c r="AP103" s="111"/>
      <c r="AQ103" s="132">
        <f>'Simulation input'!E$288*'Student input data'!C103</f>
        <v>0</v>
      </c>
      <c r="AR103" s="132">
        <f>'Simulation input'!E$289*'Student input data'!C103</f>
        <v>0</v>
      </c>
      <c r="AS103" s="132">
        <f>'Simulation input'!E$290*'Student input data'!C103</f>
        <v>0</v>
      </c>
      <c r="AT103" s="132">
        <f>'Simulation input'!E$291*'Student input data'!C103</f>
        <v>0</v>
      </c>
      <c r="AU103" s="132">
        <f>'Simulation input'!E$292*'Student input data'!C103</f>
        <v>0</v>
      </c>
      <c r="AV103" s="132">
        <f t="shared" si="31"/>
        <v>0</v>
      </c>
      <c r="AW103" s="132">
        <f>IF('Student input data'!C103=0,0,AV103/'Student input data'!C103)</f>
        <v>0</v>
      </c>
    </row>
    <row r="104" spans="1:49" x14ac:dyDescent="0.2">
      <c r="A104" s="72" t="str">
        <f>'Student input data'!A104</f>
        <v/>
      </c>
      <c r="B104" s="213" t="str">
        <f>IF('Student input data'!B104="","-",'Student input data'!B104)</f>
        <v>-</v>
      </c>
      <c r="C104" s="328">
        <f>IF('Simulation input'!$D$56="y",'Student input data'!C104/'Simulation input'!$D$61,SUM('EB Model output'!D104:Q104))</f>
        <v>0</v>
      </c>
      <c r="D104" s="315" t="str">
        <f>IF('Simulation input'!$D$56="y","n/a",'Student input data'!D104/'Simulation input'!$D$17)</f>
        <v>n/a</v>
      </c>
      <c r="E104" s="315" t="str">
        <f>IF('Simulation input'!$D$56="y","n/a",IF('Simulation input'!$D$52="y",'Student input data'!E104/'Simulation input'!$D$18,('Student input data'!E104/2)/'Simulation input'!$D$18))</f>
        <v>n/a</v>
      </c>
      <c r="F104" s="315" t="str">
        <f>IF('Simulation input'!$D$56="y","n/a",'Student input data'!F104/'Simulation input'!$D$19)</f>
        <v>n/a</v>
      </c>
      <c r="G104" s="315" t="str">
        <f>IF('Simulation input'!$D$56="y","n/a",'Student input data'!G104/'Simulation input'!$D$20)</f>
        <v>n/a</v>
      </c>
      <c r="H104" s="315" t="str">
        <f>IF('Simulation input'!$D$56="y","n/a",'Student input data'!H104/'Simulation input'!$D$21)</f>
        <v>n/a</v>
      </c>
      <c r="I104" s="315" t="str">
        <f>IF('Simulation input'!$D$56="y","n/a",'Student input data'!I104/'Simulation input'!$D$22)</f>
        <v>n/a</v>
      </c>
      <c r="J104" s="315" t="str">
        <f>IF('Simulation input'!$D$56="y","n/a",'Student input data'!J104/'Simulation input'!$D$23)</f>
        <v>n/a</v>
      </c>
      <c r="K104" s="315" t="str">
        <f>IF('Simulation input'!$D$56="y","n/a",'Student input data'!K104/'Simulation input'!$D$24)</f>
        <v>n/a</v>
      </c>
      <c r="L104" s="315" t="str">
        <f>IF('Simulation input'!$D$56="y","n/a",'Student input data'!L104/'Simulation input'!$D$25)</f>
        <v>n/a</v>
      </c>
      <c r="M104" s="315" t="str">
        <f>IF('Simulation input'!$D$56="y","n/a",'Student input data'!M104/'Simulation input'!$D$26)</f>
        <v>n/a</v>
      </c>
      <c r="N104" s="315" t="str">
        <f>IF('Simulation input'!$D$56="y","n/a",'Student input data'!N104/'Simulation input'!$D$27)</f>
        <v>n/a</v>
      </c>
      <c r="O104" s="315" t="str">
        <f>IF('Simulation input'!$D$56="y","n/a",'Student input data'!O104/'Simulation input'!D$28)</f>
        <v>n/a</v>
      </c>
      <c r="P104" s="315" t="str">
        <f>IF('Simulation input'!$D$56="y","n/a",'Student input data'!P104/'Simulation input'!D$29)</f>
        <v>n/a</v>
      </c>
      <c r="Q104" s="315" t="str">
        <f>IF('Simulation input'!$D$56="y","n/a",'Student input data'!Q104/'Simulation input'!D$30)</f>
        <v>n/a</v>
      </c>
      <c r="R104" s="315" t="str">
        <f>IF('Simulation input'!$D$56="y","n/a",(SUM(D104:J104)*'Simulation input'!$D$65)+(SUM(K104:M104)*'Simulation input'!$D$66)+(SUM(N104:Q104)*'Simulation input'!$D$67))</f>
        <v>n/a</v>
      </c>
      <c r="S104" s="314">
        <f>IF('Simulation input'!$D$56="y",C104,C104+R104)</f>
        <v>0</v>
      </c>
      <c r="T104" s="318"/>
      <c r="U104" s="315" t="str">
        <f>IF('Simulation input'!$D$56="y","n/a",IF('Student input data'!C104=0,0,IF('Student input data'!C104&lt;'Simulation input'!$D$89,'Simulation input'!$D$82/'Simulation input'!$D$89*'Student input data'!C104,IF('Student input data'!C104&lt;'Simulation input'!$D$75,'Simulation input'!$D$82,'Student input data'!C104/'Simulation input'!$D$75))))</f>
        <v>n/a</v>
      </c>
      <c r="V104" s="317" t="str">
        <f>IF('Simulation input'!$D$56="y","n/a",('Student input data'!C104/'Simulation input'!$C$110)+('Student input data'!V104/'Simulation input'!$C$96))</f>
        <v>n/a</v>
      </c>
      <c r="W104" s="315" t="str">
        <f>IF('Simulation input'!$D$56="y","n/a",IF('Student input data'!C104=0,0,'Student input data'!R104/'Simulation input'!D$116))</f>
        <v>n/a</v>
      </c>
      <c r="X104" s="315">
        <f>IF('Simulation input'!$D$124="y",'Student input data'!V104*0.5/'Simulation input'!$D$131,0)</f>
        <v>0</v>
      </c>
      <c r="Y104" s="315">
        <f>IF('Simulation input'!$D$151="y",'Student input data'!V104*0.5/'Simulation input'!$D$158,0)</f>
        <v>0</v>
      </c>
      <c r="Z104" s="315" t="str">
        <f>IF('Simulation input'!$D$56="y","n/a",IF('Student input data'!C104=0,0,'Student input data'!C104/'Simulation input'!D$192))</f>
        <v>n/a</v>
      </c>
      <c r="AA104" s="315" t="str">
        <f>IF('Simulation input'!$D$56="y","n/a",IF('Student input data'!C104=0,0,IF('Student input data'!C104=0,0,'Simulation input'!D$207)))</f>
        <v>n/a</v>
      </c>
      <c r="AB104" s="315" t="str">
        <f>IF('Simulation input'!$D$56="y","n/a",IF('Student input data'!C104=0,0,'Student input data'!C104/'Simulation input'!D$228))</f>
        <v>n/a</v>
      </c>
      <c r="AC104" s="315" t="str">
        <f>IF('Simulation input'!$D$56="y","n/a",IF('Student input data'!C104=0,0,('Student input data'!C104/'Simulation input'!D$243)))</f>
        <v>n/a</v>
      </c>
      <c r="AD104" s="315" t="str">
        <f>IF('Simulation input'!$D$56="y","n/a",IF('Student input data'!C104=0,0,'Student input data'!V104/'Simulation input'!D$235))</f>
        <v>n/a</v>
      </c>
      <c r="AE104" s="315">
        <f>IF('Simulation input'!$D$56="y",S104,S104+SUM(U104:AD104))</f>
        <v>0</v>
      </c>
      <c r="AF104" s="343"/>
      <c r="AG104" s="315" t="str">
        <f>IF('Simulation input'!$D$56="y","n/a",'Student input data'!C104/'Simulation input'!D$200)</f>
        <v>n/a</v>
      </c>
      <c r="AH104" s="315" t="str">
        <f>IF('Simulation input'!$D$56="y","n/a",IF('Simulation input'!D$35=0,0,'Student input data'!D104/'Simulation input'!D$35)+IF('Simulation input'!D$36=0,0,'Student input data'!E104/'Simulation input'!D$36)+IF('Simulation input'!D$37=0,0,'Student input data'!F104/'Simulation input'!D$37)+IF('Simulation input'!D$38=0,0,'Student input data'!G104/'Simulation input'!D$38)+IF('Simulation input'!D$39=0,0,'Student input data'!H104/'Simulation input'!D$39)+IF('Simulation input'!D$40=0,0,'Student input data'!I104/'Simulation input'!D$40)+IF('Simulation input'!D$41=0,0,'Student input data'!J104/'Simulation input'!D$41)+IF('Simulation input'!D$42=0,0,'Student input data'!K104/'Simulation input'!D$42)+IF('Simulation input'!D$43=0,0,'Student input data'!L104/'Simulation input'!D$43)+IF('Simulation input'!D$44=0,0,'Student input data'!M104/'Simulation input'!D$44)+IF('Simulation input'!D$45=0,0,'Student input data'!N104/'Simulation input'!D$45)+IF('Simulation input'!D$46=0,0,'Student input data'!O104/'Simulation input'!D$46)+IF('Simulation input'!D$47=0,0,'Student input data'!P104/'Simulation input'!D$47)+IF('Simulation input'!D$48=0,0,'Student input data'!Q104/'Simulation input'!D$47))</f>
        <v>n/a</v>
      </c>
      <c r="AI104" s="315" t="str">
        <f>IF('Simulation input'!$D$56="y","n/a",('Student input data'!C104/600)*'Simulation input'!D$250)</f>
        <v>n/a</v>
      </c>
      <c r="AJ104" s="315" t="str">
        <f>IF('Simulation input'!$D$56="y","n/a",'Simulation input'!$D$215/'Simulation input'!$D$13*'Student input data'!C104)</f>
        <v>n/a</v>
      </c>
      <c r="AK104" s="315">
        <f>IF('Student input data'!C104=0,0,IF('Student input data'!C104&lt;'Simulation input'!$D$13,0,('Student input data'!C104-'Simulation input'!$D$13)/'Simulation input'!$D$10)*'Simulation input'!D$222)</f>
        <v>0</v>
      </c>
      <c r="AL104" s="315"/>
      <c r="AM104" s="315" t="str">
        <f>IF('Student input data'!C104=0,"n/a",'Simulation input'!D$60)</f>
        <v>n/a</v>
      </c>
      <c r="AN104" s="315" t="str">
        <f>IF('Student input data'!C104=0,"n/a",'Simulation input'!D$60)</f>
        <v>n/a</v>
      </c>
      <c r="AO104" s="315" t="str">
        <f>IF('Simulation input'!$D$56="y","n/a",('Student input data'!C104/600)*'Simulation input'!D$271)</f>
        <v>n/a</v>
      </c>
      <c r="AP104" s="111"/>
      <c r="AQ104" s="132">
        <f>'Simulation input'!E$288*'Student input data'!C104</f>
        <v>0</v>
      </c>
      <c r="AR104" s="132">
        <f>'Simulation input'!E$289*'Student input data'!C104</f>
        <v>0</v>
      </c>
      <c r="AS104" s="132">
        <f>'Simulation input'!E$290*'Student input data'!C104</f>
        <v>0</v>
      </c>
      <c r="AT104" s="132">
        <f>'Simulation input'!E$291*'Student input data'!C104</f>
        <v>0</v>
      </c>
      <c r="AU104" s="132">
        <f>'Simulation input'!E$292*'Student input data'!C104</f>
        <v>0</v>
      </c>
      <c r="AV104" s="132">
        <f t="shared" si="31"/>
        <v>0</v>
      </c>
      <c r="AW104" s="132">
        <f>IF('Student input data'!C104=0,0,AV104/'Student input data'!C104)</f>
        <v>0</v>
      </c>
    </row>
    <row r="105" spans="1:49" x14ac:dyDescent="0.2">
      <c r="B105" s="465" t="s">
        <v>135</v>
      </c>
      <c r="C105" s="319">
        <f>SUM(C97:C104)</f>
        <v>6.4285714285714288</v>
      </c>
      <c r="D105" s="320">
        <f t="shared" ref="D105:AW105" si="32">SUM(D97:D104)</f>
        <v>0</v>
      </c>
      <c r="E105" s="320">
        <f t="shared" si="32"/>
        <v>0</v>
      </c>
      <c r="F105" s="320">
        <f t="shared" si="32"/>
        <v>0</v>
      </c>
      <c r="G105" s="320">
        <f t="shared" si="32"/>
        <v>0</v>
      </c>
      <c r="H105" s="320">
        <f t="shared" si="32"/>
        <v>0</v>
      </c>
      <c r="I105" s="320">
        <f t="shared" si="32"/>
        <v>0</v>
      </c>
      <c r="J105" s="320">
        <f t="shared" si="32"/>
        <v>0</v>
      </c>
      <c r="K105" s="320">
        <f t="shared" si="32"/>
        <v>0</v>
      </c>
      <c r="L105" s="320">
        <f t="shared" si="32"/>
        <v>0</v>
      </c>
      <c r="M105" s="320">
        <f t="shared" si="32"/>
        <v>0</v>
      </c>
      <c r="N105" s="320">
        <f t="shared" si="32"/>
        <v>0</v>
      </c>
      <c r="O105" s="320">
        <f t="shared" si="32"/>
        <v>0</v>
      </c>
      <c r="P105" s="320">
        <f t="shared" si="32"/>
        <v>0</v>
      </c>
      <c r="Q105" s="320">
        <f t="shared" si="32"/>
        <v>0</v>
      </c>
      <c r="R105" s="320">
        <f t="shared" si="32"/>
        <v>0</v>
      </c>
      <c r="S105" s="320">
        <f t="shared" si="32"/>
        <v>6.4285714285714288</v>
      </c>
      <c r="T105" s="321"/>
      <c r="U105" s="320">
        <f t="shared" si="32"/>
        <v>0</v>
      </c>
      <c r="V105" s="320">
        <f t="shared" si="32"/>
        <v>0</v>
      </c>
      <c r="W105" s="320">
        <f t="shared" si="32"/>
        <v>0</v>
      </c>
      <c r="X105" s="320">
        <f t="shared" si="32"/>
        <v>0</v>
      </c>
      <c r="Y105" s="320">
        <f t="shared" si="32"/>
        <v>0</v>
      </c>
      <c r="Z105" s="320">
        <f t="shared" si="32"/>
        <v>0</v>
      </c>
      <c r="AA105" s="320">
        <f t="shared" si="32"/>
        <v>0</v>
      </c>
      <c r="AB105" s="320">
        <f t="shared" si="32"/>
        <v>0</v>
      </c>
      <c r="AC105" s="320">
        <f t="shared" si="32"/>
        <v>0</v>
      </c>
      <c r="AD105" s="320">
        <f t="shared" si="32"/>
        <v>0</v>
      </c>
      <c r="AE105" s="320">
        <f t="shared" si="32"/>
        <v>6.4285714285714288</v>
      </c>
      <c r="AF105" s="344"/>
      <c r="AG105" s="320">
        <f t="shared" si="32"/>
        <v>0</v>
      </c>
      <c r="AH105" s="320">
        <f t="shared" si="32"/>
        <v>0</v>
      </c>
      <c r="AI105" s="320">
        <f t="shared" si="32"/>
        <v>0</v>
      </c>
      <c r="AJ105" s="320">
        <f t="shared" si="32"/>
        <v>0</v>
      </c>
      <c r="AK105" s="320">
        <f t="shared" si="32"/>
        <v>0</v>
      </c>
      <c r="AL105" s="320"/>
      <c r="AM105" s="320">
        <f t="shared" si="32"/>
        <v>0</v>
      </c>
      <c r="AN105" s="320">
        <f t="shared" si="32"/>
        <v>1</v>
      </c>
      <c r="AO105" s="320">
        <f t="shared" si="32"/>
        <v>0</v>
      </c>
      <c r="AP105" s="207"/>
      <c r="AQ105" s="215">
        <f t="shared" si="32"/>
        <v>5625</v>
      </c>
      <c r="AR105" s="215">
        <f t="shared" si="32"/>
        <v>11250</v>
      </c>
      <c r="AS105" s="215">
        <f t="shared" si="32"/>
        <v>9675</v>
      </c>
      <c r="AT105" s="215">
        <f t="shared" si="32"/>
        <v>13500</v>
      </c>
      <c r="AU105" s="215">
        <f t="shared" si="32"/>
        <v>1800</v>
      </c>
      <c r="AV105" s="215">
        <f t="shared" si="32"/>
        <v>41850</v>
      </c>
      <c r="AW105" s="215">
        <f t="shared" si="32"/>
        <v>930</v>
      </c>
    </row>
    <row r="106" spans="1:49" x14ac:dyDescent="0.2">
      <c r="B106" s="109"/>
      <c r="C106" s="313"/>
      <c r="D106" s="313"/>
      <c r="E106" s="313"/>
      <c r="F106" s="313"/>
      <c r="G106" s="313"/>
      <c r="H106" s="313"/>
      <c r="I106" s="313"/>
      <c r="J106" s="313"/>
      <c r="K106" s="313"/>
      <c r="L106" s="313"/>
      <c r="M106" s="313"/>
      <c r="N106" s="313"/>
      <c r="O106" s="313"/>
      <c r="P106" s="313"/>
      <c r="Q106" s="313"/>
      <c r="R106" s="313"/>
      <c r="S106" s="313"/>
      <c r="T106" s="318"/>
      <c r="U106" s="313"/>
      <c r="V106" s="313"/>
      <c r="W106" s="313"/>
      <c r="X106" s="313"/>
      <c r="Y106" s="313"/>
      <c r="Z106" s="313"/>
      <c r="AA106" s="313"/>
      <c r="AB106" s="313"/>
      <c r="AC106" s="313"/>
      <c r="AD106" s="313"/>
      <c r="AE106" s="313"/>
      <c r="AF106" s="345"/>
      <c r="AG106" s="313"/>
      <c r="AH106" s="313"/>
      <c r="AI106" s="313"/>
      <c r="AJ106" s="313"/>
      <c r="AK106" s="313"/>
      <c r="AL106" s="313"/>
      <c r="AM106" s="313"/>
      <c r="AN106" s="313"/>
      <c r="AO106" s="313"/>
      <c r="AP106" s="111"/>
      <c r="AQ106" s="110"/>
      <c r="AR106" s="110"/>
      <c r="AS106" s="110"/>
      <c r="AT106" s="110"/>
      <c r="AU106" s="110"/>
      <c r="AV106" s="110"/>
      <c r="AW106" s="110"/>
    </row>
    <row r="107" spans="1:49" x14ac:dyDescent="0.2">
      <c r="B107" s="109"/>
      <c r="C107" s="313"/>
      <c r="D107" s="313"/>
      <c r="E107" s="313"/>
      <c r="F107" s="313"/>
      <c r="G107" s="313"/>
      <c r="H107" s="313"/>
      <c r="I107" s="313"/>
      <c r="J107" s="313"/>
      <c r="K107" s="313"/>
      <c r="L107" s="313"/>
      <c r="M107" s="313"/>
      <c r="N107" s="313"/>
      <c r="O107" s="313"/>
      <c r="P107" s="313"/>
      <c r="Q107" s="313"/>
      <c r="R107" s="313"/>
      <c r="S107" s="313"/>
      <c r="T107" s="313"/>
      <c r="U107" s="313"/>
      <c r="V107" s="313"/>
      <c r="W107" s="313"/>
      <c r="X107" s="313"/>
      <c r="Y107" s="313"/>
      <c r="Z107" s="313"/>
      <c r="AA107" s="313"/>
      <c r="AB107" s="313"/>
      <c r="AC107" s="313"/>
      <c r="AD107" s="313"/>
      <c r="AE107" s="313"/>
      <c r="AF107" s="345"/>
      <c r="AG107" s="313"/>
      <c r="AH107" s="313"/>
      <c r="AI107" s="313"/>
      <c r="AJ107" s="313"/>
      <c r="AK107" s="313"/>
      <c r="AL107" s="313"/>
      <c r="AM107" s="313"/>
      <c r="AN107" s="313"/>
      <c r="AO107" s="313"/>
      <c r="AP107" s="111"/>
      <c r="AQ107" s="110"/>
      <c r="AR107" s="110"/>
      <c r="AS107" s="110"/>
      <c r="AT107" s="110"/>
      <c r="AU107" s="110"/>
      <c r="AV107" s="110"/>
      <c r="AW107" s="110"/>
    </row>
    <row r="108" spans="1:49" x14ac:dyDescent="0.2">
      <c r="B108" s="109"/>
      <c r="C108" s="313"/>
      <c r="D108" s="313"/>
      <c r="E108" s="313"/>
      <c r="F108" s="313"/>
      <c r="G108" s="313"/>
      <c r="H108" s="313"/>
      <c r="I108" s="313"/>
      <c r="J108" s="313"/>
      <c r="K108" s="313"/>
      <c r="L108" s="313"/>
      <c r="M108" s="313"/>
      <c r="N108" s="313"/>
      <c r="O108" s="313"/>
      <c r="P108" s="313"/>
      <c r="Q108" s="313"/>
      <c r="R108" s="313"/>
      <c r="S108" s="313"/>
      <c r="T108" s="313"/>
      <c r="U108" s="313"/>
      <c r="V108" s="313"/>
      <c r="W108" s="313"/>
      <c r="X108" s="313"/>
      <c r="Y108" s="313"/>
      <c r="Z108" s="313"/>
      <c r="AA108" s="313"/>
      <c r="AB108" s="313"/>
      <c r="AC108" s="313"/>
      <c r="AD108" s="313"/>
      <c r="AE108" s="313"/>
      <c r="AF108" s="345"/>
      <c r="AG108" s="313"/>
      <c r="AH108" s="313"/>
      <c r="AI108" s="313"/>
      <c r="AJ108" s="313"/>
      <c r="AK108" s="313"/>
      <c r="AL108" s="313"/>
      <c r="AM108" s="313"/>
      <c r="AN108" s="313"/>
      <c r="AO108" s="313"/>
      <c r="AP108" s="131"/>
      <c r="AQ108" s="132"/>
      <c r="AR108" s="132"/>
      <c r="AS108" s="132"/>
      <c r="AT108" s="132"/>
      <c r="AU108" s="132"/>
      <c r="AV108" s="132"/>
      <c r="AW108" s="132"/>
    </row>
    <row r="109" spans="1:49" ht="17" thickBot="1" x14ac:dyDescent="0.25">
      <c r="B109" s="466" t="s">
        <v>56</v>
      </c>
      <c r="C109" s="331">
        <f t="shared" ref="C109:S109" si="33">C53+C71+C89+C105</f>
        <v>519.74857142857138</v>
      </c>
      <c r="D109" s="331">
        <f t="shared" si="33"/>
        <v>0</v>
      </c>
      <c r="E109" s="331">
        <f t="shared" si="33"/>
        <v>266.39999999999998</v>
      </c>
      <c r="F109" s="331">
        <f t="shared" si="33"/>
        <v>15.266666666666666</v>
      </c>
      <c r="G109" s="331">
        <f t="shared" si="33"/>
        <v>76.86666666666666</v>
      </c>
      <c r="H109" s="331">
        <f t="shared" si="33"/>
        <v>15.266666666666666</v>
      </c>
      <c r="I109" s="331">
        <f t="shared" si="33"/>
        <v>9.16</v>
      </c>
      <c r="J109" s="331">
        <f t="shared" si="33"/>
        <v>9.16</v>
      </c>
      <c r="K109" s="331">
        <f t="shared" si="33"/>
        <v>15.6</v>
      </c>
      <c r="L109" s="331">
        <f t="shared" si="33"/>
        <v>15.6</v>
      </c>
      <c r="M109" s="331">
        <f t="shared" si="33"/>
        <v>15.6</v>
      </c>
      <c r="N109" s="331">
        <f t="shared" si="33"/>
        <v>18.600000000000001</v>
      </c>
      <c r="O109" s="331">
        <f t="shared" si="33"/>
        <v>18.600000000000001</v>
      </c>
      <c r="P109" s="331">
        <f t="shared" si="33"/>
        <v>18.600000000000001</v>
      </c>
      <c r="Q109" s="331">
        <f t="shared" si="33"/>
        <v>18.600000000000001</v>
      </c>
      <c r="R109" s="331">
        <f t="shared" si="33"/>
        <v>112.33599999999998</v>
      </c>
      <c r="S109" s="331">
        <f t="shared" si="33"/>
        <v>632.08457142857139</v>
      </c>
      <c r="T109" s="321"/>
      <c r="U109" s="331">
        <f t="shared" ref="U109:AD109" si="34">U53+U71+U89+U105</f>
        <v>44.724999999999994</v>
      </c>
      <c r="V109" s="331">
        <f t="shared" si="34"/>
        <v>33.927777777777777</v>
      </c>
      <c r="W109" s="331">
        <f t="shared" si="34"/>
        <v>10.4</v>
      </c>
      <c r="X109" s="331">
        <f t="shared" si="34"/>
        <v>6.1458333333333339</v>
      </c>
      <c r="Y109" s="331">
        <f t="shared" si="34"/>
        <v>6.1458333333333339</v>
      </c>
      <c r="Z109" s="331">
        <f t="shared" si="34"/>
        <v>64.503546099290787</v>
      </c>
      <c r="AA109" s="331">
        <f t="shared" si="34"/>
        <v>8</v>
      </c>
      <c r="AB109" s="331">
        <f t="shared" si="34"/>
        <v>12.126666666666667</v>
      </c>
      <c r="AC109" s="331">
        <f t="shared" si="34"/>
        <v>27.373777777777779</v>
      </c>
      <c r="AD109" s="331">
        <f t="shared" si="34"/>
        <v>11.8</v>
      </c>
      <c r="AE109" s="331">
        <f>AE53+AE71+AE89+AE105</f>
        <v>857.2330064167511</v>
      </c>
      <c r="AF109" s="344"/>
      <c r="AG109" s="331">
        <f>AG53+AG71+AG89+AG105</f>
        <v>9.0949999999999993E-7</v>
      </c>
      <c r="AH109" s="331">
        <f>AH53+AH71+AH89+AH105</f>
        <v>0</v>
      </c>
      <c r="AI109" s="331">
        <f>AI53+AI71+AI89+AI105</f>
        <v>41.455555555555563</v>
      </c>
      <c r="AJ109" s="331">
        <f>AJ53+AJ71+AJ89+AJ105</f>
        <v>17.168055555555554</v>
      </c>
      <c r="AK109" s="331">
        <f>AK53+AK71+AK89+AK105</f>
        <v>11.677777777777777</v>
      </c>
      <c r="AL109" s="331"/>
      <c r="AM109" s="331">
        <f>AM53+AM71+AM89+AM105</f>
        <v>8</v>
      </c>
      <c r="AN109" s="331">
        <f>AN53+AN71+AN89+AN105</f>
        <v>15.177777777777777</v>
      </c>
      <c r="AO109" s="331">
        <f>AO53+AO71+AO89+AO105</f>
        <v>41.455555555555563</v>
      </c>
      <c r="AP109" s="131"/>
      <c r="AQ109" s="211">
        <f t="shared" ref="AQ109:AV109" si="35">AQ53+AQ71+AQ89+AQ105</f>
        <v>1142500</v>
      </c>
      <c r="AR109" s="211">
        <f t="shared" si="35"/>
        <v>2285000</v>
      </c>
      <c r="AS109" s="211">
        <f t="shared" si="35"/>
        <v>1965100</v>
      </c>
      <c r="AT109" s="211">
        <f t="shared" si="35"/>
        <v>2742000</v>
      </c>
      <c r="AU109" s="211">
        <f t="shared" si="35"/>
        <v>365600</v>
      </c>
      <c r="AV109" s="211">
        <f t="shared" si="35"/>
        <v>8500200</v>
      </c>
      <c r="AW109" s="211">
        <f>IF('Student input data'!C109=0,0,AV109/'Student input data'!C109)</f>
        <v>930</v>
      </c>
    </row>
    <row r="110" spans="1:49" ht="17" thickTop="1" x14ac:dyDescent="0.2">
      <c r="B110" s="109"/>
      <c r="C110" s="313"/>
      <c r="D110" s="313"/>
      <c r="E110" s="313"/>
      <c r="F110" s="313"/>
      <c r="G110" s="313"/>
      <c r="H110" s="313"/>
      <c r="I110" s="313"/>
      <c r="J110" s="313"/>
      <c r="K110" s="313"/>
      <c r="L110" s="313"/>
      <c r="M110" s="313"/>
      <c r="N110" s="313"/>
      <c r="O110" s="313"/>
      <c r="P110" s="313"/>
      <c r="Q110" s="313"/>
      <c r="R110" s="313"/>
      <c r="S110" s="313"/>
      <c r="T110" s="313"/>
      <c r="U110" s="313"/>
      <c r="V110" s="313"/>
      <c r="W110" s="313"/>
      <c r="X110" s="313"/>
      <c r="Y110" s="313"/>
      <c r="Z110" s="313"/>
      <c r="AA110" s="313"/>
      <c r="AB110" s="313"/>
      <c r="AC110" s="313"/>
      <c r="AD110" s="313"/>
      <c r="AE110" s="313"/>
      <c r="AF110" s="345"/>
      <c r="AG110" s="313"/>
      <c r="AH110" s="313"/>
      <c r="AI110" s="313"/>
      <c r="AJ110" s="313"/>
      <c r="AK110" s="313"/>
      <c r="AL110" s="313"/>
      <c r="AM110" s="313"/>
      <c r="AN110" s="313"/>
      <c r="AO110" s="313"/>
      <c r="AP110" s="131"/>
      <c r="AQ110" s="132"/>
      <c r="AR110" s="132"/>
      <c r="AS110" s="132"/>
      <c r="AT110" s="132"/>
      <c r="AU110" s="132"/>
      <c r="AV110" s="132"/>
      <c r="AW110" s="132"/>
    </row>
    <row r="111" spans="1:49" x14ac:dyDescent="0.2">
      <c r="B111" s="109"/>
      <c r="C111" s="313"/>
      <c r="D111" s="313"/>
      <c r="E111" s="313"/>
      <c r="F111" s="313"/>
      <c r="G111" s="313"/>
      <c r="H111" s="313"/>
      <c r="I111" s="313"/>
      <c r="J111" s="313"/>
      <c r="K111" s="313"/>
      <c r="L111" s="313"/>
      <c r="M111" s="313"/>
      <c r="N111" s="313"/>
      <c r="O111" s="313"/>
      <c r="P111" s="313"/>
      <c r="Q111" s="313"/>
      <c r="R111" s="313"/>
      <c r="S111" s="313"/>
      <c r="T111" s="313"/>
      <c r="U111" s="313"/>
      <c r="V111" s="313"/>
      <c r="W111" s="313"/>
      <c r="X111" s="313"/>
      <c r="Y111" s="313"/>
      <c r="Z111" s="313"/>
      <c r="AA111" s="313"/>
      <c r="AB111" s="313"/>
      <c r="AC111" s="313"/>
      <c r="AD111" s="313"/>
      <c r="AE111" s="313"/>
      <c r="AF111" s="345"/>
      <c r="AG111" s="313"/>
      <c r="AH111" s="313"/>
      <c r="AI111" s="313"/>
      <c r="AJ111" s="313"/>
      <c r="AK111" s="313"/>
      <c r="AL111" s="313"/>
      <c r="AM111" s="313"/>
      <c r="AN111" s="313"/>
      <c r="AO111" s="313"/>
      <c r="AP111" s="131"/>
      <c r="AQ111" s="132"/>
      <c r="AR111" s="132"/>
      <c r="AS111" s="132"/>
      <c r="AT111" s="132"/>
      <c r="AU111" s="132"/>
      <c r="AV111" s="132"/>
      <c r="AW111" s="132"/>
    </row>
    <row r="112" spans="1:49" x14ac:dyDescent="0.2">
      <c r="B112" s="109"/>
      <c r="C112" s="313"/>
      <c r="D112" s="313"/>
      <c r="E112" s="313"/>
      <c r="F112" s="313"/>
      <c r="G112" s="313"/>
      <c r="H112" s="31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c r="AE112" s="313"/>
      <c r="AF112" s="345"/>
      <c r="AG112" s="313"/>
      <c r="AH112" s="313"/>
      <c r="AI112" s="313"/>
      <c r="AJ112" s="313"/>
      <c r="AK112" s="313"/>
      <c r="AL112" s="313"/>
      <c r="AM112" s="313"/>
      <c r="AN112" s="313"/>
      <c r="AO112" s="313"/>
      <c r="AP112" s="131"/>
      <c r="AQ112" s="132"/>
      <c r="AR112" s="132"/>
      <c r="AS112" s="132"/>
      <c r="AT112" s="132"/>
      <c r="AU112" s="132"/>
      <c r="AV112" s="132"/>
      <c r="AW112" s="132"/>
    </row>
    <row r="113" spans="2:49" x14ac:dyDescent="0.2">
      <c r="B113" s="109"/>
      <c r="C113" s="313"/>
      <c r="D113" s="313"/>
      <c r="E113" s="313"/>
      <c r="F113" s="313"/>
      <c r="G113" s="313"/>
      <c r="H113" s="313"/>
      <c r="I113" s="313"/>
      <c r="J113" s="313"/>
      <c r="K113" s="313"/>
      <c r="L113" s="313"/>
      <c r="M113" s="313"/>
      <c r="N113" s="313"/>
      <c r="O113" s="313"/>
      <c r="P113" s="313"/>
      <c r="Q113" s="313"/>
      <c r="R113" s="313"/>
      <c r="S113" s="313"/>
      <c r="T113" s="313"/>
      <c r="U113" s="313"/>
      <c r="V113" s="313"/>
      <c r="W113" s="313"/>
      <c r="X113" s="313"/>
      <c r="Y113" s="313"/>
      <c r="Z113" s="313"/>
      <c r="AA113" s="313"/>
      <c r="AB113" s="313"/>
      <c r="AC113" s="313"/>
      <c r="AD113" s="313"/>
      <c r="AE113" s="313"/>
      <c r="AF113" s="345"/>
      <c r="AG113" s="313"/>
      <c r="AH113" s="313"/>
      <c r="AI113" s="313"/>
      <c r="AJ113" s="313"/>
      <c r="AK113" s="313"/>
      <c r="AL113" s="313"/>
      <c r="AM113" s="313"/>
      <c r="AN113" s="313"/>
      <c r="AO113" s="313"/>
      <c r="AP113" s="131"/>
      <c r="AQ113" s="132"/>
      <c r="AR113" s="132"/>
      <c r="AS113" s="132"/>
      <c r="AT113" s="132"/>
      <c r="AU113" s="132"/>
      <c r="AV113" s="132"/>
      <c r="AW113" s="132"/>
    </row>
    <row r="114" spans="2:49" x14ac:dyDescent="0.2">
      <c r="B114" s="109"/>
      <c r="C114" s="313"/>
      <c r="D114" s="313"/>
      <c r="E114" s="313"/>
      <c r="F114" s="313"/>
      <c r="G114" s="313"/>
      <c r="H114" s="313"/>
      <c r="I114" s="313"/>
      <c r="J114" s="313"/>
      <c r="K114" s="313"/>
      <c r="L114" s="313"/>
      <c r="M114" s="313"/>
      <c r="N114" s="313"/>
      <c r="O114" s="313"/>
      <c r="P114" s="313"/>
      <c r="Q114" s="313"/>
      <c r="R114" s="313"/>
      <c r="S114" s="313"/>
      <c r="T114" s="313"/>
      <c r="U114" s="313"/>
      <c r="V114" s="313"/>
      <c r="W114" s="313"/>
      <c r="X114" s="313"/>
      <c r="Y114" s="313"/>
      <c r="Z114" s="313"/>
      <c r="AA114" s="313"/>
      <c r="AB114" s="313"/>
      <c r="AC114" s="313"/>
      <c r="AD114" s="313"/>
      <c r="AE114" s="313"/>
      <c r="AF114" s="345"/>
      <c r="AG114" s="313"/>
      <c r="AH114" s="313"/>
      <c r="AI114" s="313"/>
      <c r="AJ114" s="313"/>
      <c r="AK114" s="313"/>
      <c r="AL114" s="313"/>
      <c r="AM114" s="313"/>
      <c r="AN114" s="313"/>
      <c r="AO114" s="313"/>
      <c r="AP114" s="131"/>
      <c r="AQ114" s="132"/>
      <c r="AR114" s="132"/>
      <c r="AS114" s="132"/>
      <c r="AT114" s="132"/>
      <c r="AU114" s="132"/>
      <c r="AV114" s="132"/>
      <c r="AW114" s="132"/>
    </row>
    <row r="115" spans="2:49" x14ac:dyDescent="0.2">
      <c r="B115" s="109"/>
      <c r="C115" s="313"/>
      <c r="D115" s="313"/>
      <c r="E115" s="313"/>
      <c r="F115" s="313"/>
      <c r="G115" s="313"/>
      <c r="H115" s="313"/>
      <c r="I115" s="313"/>
      <c r="J115" s="313"/>
      <c r="K115" s="313"/>
      <c r="L115" s="313"/>
      <c r="M115" s="313"/>
      <c r="N115" s="313"/>
      <c r="O115" s="313"/>
      <c r="P115" s="313"/>
      <c r="Q115" s="313"/>
      <c r="R115" s="313"/>
      <c r="S115" s="313"/>
      <c r="T115" s="313"/>
      <c r="U115" s="313"/>
      <c r="V115" s="313"/>
      <c r="W115" s="313"/>
      <c r="X115" s="313"/>
      <c r="Y115" s="313"/>
      <c r="Z115" s="313"/>
      <c r="AA115" s="313"/>
      <c r="AB115" s="313"/>
      <c r="AC115" s="313"/>
      <c r="AD115" s="313"/>
      <c r="AE115" s="313"/>
      <c r="AF115" s="345"/>
      <c r="AG115" s="313"/>
      <c r="AH115" s="313"/>
      <c r="AI115" s="313"/>
      <c r="AJ115" s="313"/>
      <c r="AK115" s="313"/>
      <c r="AL115" s="313"/>
      <c r="AM115" s="313"/>
      <c r="AN115" s="313"/>
      <c r="AO115" s="313"/>
      <c r="AP115" s="131"/>
      <c r="AQ115" s="132"/>
      <c r="AR115" s="132"/>
      <c r="AS115" s="132"/>
      <c r="AT115" s="132"/>
      <c r="AU115" s="132"/>
      <c r="AV115" s="132"/>
      <c r="AW115" s="132"/>
    </row>
    <row r="116" spans="2:49" x14ac:dyDescent="0.2">
      <c r="B116" s="109"/>
      <c r="C116" s="313"/>
      <c r="D116" s="313"/>
      <c r="E116" s="313"/>
      <c r="F116" s="313"/>
      <c r="G116" s="313"/>
      <c r="H116" s="31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45"/>
      <c r="AG116" s="313"/>
      <c r="AH116" s="313"/>
      <c r="AI116" s="313"/>
      <c r="AJ116" s="313"/>
      <c r="AK116" s="313"/>
      <c r="AL116" s="313"/>
      <c r="AM116" s="313"/>
      <c r="AN116" s="313"/>
      <c r="AO116" s="313"/>
      <c r="AP116" s="131"/>
      <c r="AQ116" s="132"/>
      <c r="AR116" s="132"/>
      <c r="AS116" s="132"/>
      <c r="AT116" s="132"/>
      <c r="AU116" s="132"/>
      <c r="AV116" s="132"/>
      <c r="AW116" s="132"/>
    </row>
    <row r="117" spans="2:49" x14ac:dyDescent="0.2">
      <c r="B117" s="109"/>
      <c r="C117" s="313"/>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45"/>
      <c r="AG117" s="313"/>
      <c r="AH117" s="313"/>
      <c r="AI117" s="313"/>
      <c r="AJ117" s="313"/>
      <c r="AK117" s="313"/>
      <c r="AL117" s="313"/>
      <c r="AM117" s="313"/>
      <c r="AN117" s="313"/>
      <c r="AO117" s="313"/>
      <c r="AP117" s="131"/>
      <c r="AQ117" s="132"/>
      <c r="AR117" s="132"/>
      <c r="AS117" s="132"/>
      <c r="AT117" s="132"/>
      <c r="AU117" s="132"/>
      <c r="AV117" s="132"/>
      <c r="AW117" s="132"/>
    </row>
    <row r="118" spans="2:49" x14ac:dyDescent="0.2">
      <c r="B118" s="109"/>
      <c r="C118" s="313"/>
      <c r="D118" s="313"/>
      <c r="E118" s="313"/>
      <c r="F118" s="313"/>
      <c r="G118" s="313"/>
      <c r="H118" s="313"/>
      <c r="I118" s="313"/>
      <c r="J118" s="313"/>
      <c r="K118" s="313"/>
      <c r="L118" s="313"/>
      <c r="M118" s="313"/>
      <c r="N118" s="313"/>
      <c r="O118" s="313"/>
      <c r="P118" s="313"/>
      <c r="Q118" s="313"/>
      <c r="R118" s="313"/>
      <c r="S118" s="313"/>
      <c r="T118" s="313"/>
      <c r="U118" s="313"/>
      <c r="V118" s="313"/>
      <c r="W118" s="313"/>
      <c r="X118" s="313"/>
      <c r="Y118" s="313"/>
      <c r="Z118" s="313"/>
      <c r="AA118" s="313"/>
      <c r="AB118" s="313"/>
      <c r="AC118" s="313"/>
      <c r="AD118" s="313"/>
      <c r="AE118" s="313"/>
      <c r="AF118" s="345"/>
      <c r="AG118" s="313"/>
      <c r="AH118" s="313"/>
      <c r="AI118" s="313"/>
      <c r="AJ118" s="313"/>
      <c r="AK118" s="313"/>
      <c r="AL118" s="313"/>
      <c r="AM118" s="313"/>
      <c r="AN118" s="313"/>
      <c r="AO118" s="313"/>
      <c r="AP118" s="131"/>
      <c r="AQ118" s="132"/>
      <c r="AR118" s="132"/>
      <c r="AS118" s="132"/>
      <c r="AT118" s="132"/>
      <c r="AU118" s="132"/>
      <c r="AV118" s="132"/>
      <c r="AW118" s="132"/>
    </row>
    <row r="119" spans="2:49" x14ac:dyDescent="0.2">
      <c r="B119" s="109"/>
      <c r="C119" s="313"/>
      <c r="D119" s="313"/>
      <c r="E119" s="313"/>
      <c r="F119" s="313"/>
      <c r="G119" s="313"/>
      <c r="H119" s="313"/>
      <c r="I119" s="313"/>
      <c r="J119" s="313"/>
      <c r="K119" s="313"/>
      <c r="L119" s="313"/>
      <c r="M119" s="313"/>
      <c r="N119" s="313"/>
      <c r="O119" s="313"/>
      <c r="P119" s="313"/>
      <c r="Q119" s="313"/>
      <c r="R119" s="313"/>
      <c r="S119" s="313"/>
      <c r="T119" s="313"/>
      <c r="U119" s="313"/>
      <c r="V119" s="313"/>
      <c r="W119" s="313"/>
      <c r="X119" s="313"/>
      <c r="Y119" s="313"/>
      <c r="Z119" s="313"/>
      <c r="AA119" s="313"/>
      <c r="AB119" s="313"/>
      <c r="AC119" s="313"/>
      <c r="AD119" s="313"/>
      <c r="AE119" s="313"/>
      <c r="AF119" s="345"/>
      <c r="AG119" s="313"/>
      <c r="AH119" s="313"/>
      <c r="AI119" s="313"/>
      <c r="AJ119" s="313"/>
      <c r="AK119" s="313"/>
      <c r="AL119" s="313"/>
      <c r="AM119" s="313"/>
      <c r="AN119" s="313"/>
      <c r="AO119" s="313"/>
      <c r="AP119" s="111"/>
      <c r="AQ119" s="110"/>
      <c r="AR119" s="110"/>
      <c r="AS119" s="110"/>
      <c r="AT119" s="110"/>
      <c r="AU119" s="110"/>
      <c r="AV119" s="110"/>
      <c r="AW119" s="110"/>
    </row>
    <row r="120" spans="2:49" x14ac:dyDescent="0.2">
      <c r="B120" s="120"/>
      <c r="C120" s="313"/>
      <c r="D120" s="313"/>
      <c r="E120" s="313"/>
      <c r="F120" s="313"/>
      <c r="G120" s="313"/>
      <c r="H120" s="313"/>
      <c r="I120" s="313"/>
      <c r="J120" s="313"/>
      <c r="K120" s="313"/>
      <c r="L120" s="313"/>
      <c r="M120" s="313"/>
      <c r="N120" s="313"/>
      <c r="O120" s="313"/>
      <c r="P120" s="313"/>
      <c r="Q120" s="313"/>
      <c r="R120" s="313"/>
      <c r="S120" s="313"/>
      <c r="T120" s="313"/>
      <c r="U120" s="313"/>
      <c r="V120" s="313"/>
      <c r="W120" s="313"/>
      <c r="X120" s="313"/>
      <c r="Y120" s="313"/>
      <c r="Z120" s="313"/>
      <c r="AA120" s="313"/>
      <c r="AB120" s="313"/>
      <c r="AC120" s="313"/>
      <c r="AD120" s="313"/>
      <c r="AE120" s="313"/>
      <c r="AF120" s="345"/>
      <c r="AG120" s="313"/>
      <c r="AH120" s="313"/>
      <c r="AI120" s="313"/>
      <c r="AJ120" s="313"/>
      <c r="AK120" s="313"/>
      <c r="AL120" s="313"/>
      <c r="AM120" s="313"/>
      <c r="AN120" s="313"/>
      <c r="AO120" s="313"/>
      <c r="AP120" s="131"/>
      <c r="AQ120" s="132"/>
      <c r="AR120" s="132"/>
      <c r="AS120" s="132"/>
      <c r="AT120" s="132"/>
      <c r="AU120" s="132"/>
      <c r="AV120" s="132"/>
      <c r="AW120" s="132"/>
    </row>
    <row r="121" spans="2:49" x14ac:dyDescent="0.2">
      <c r="B121" s="120"/>
      <c r="C121" s="313"/>
      <c r="D121" s="313"/>
      <c r="E121" s="313"/>
      <c r="F121" s="313"/>
      <c r="G121" s="313"/>
      <c r="H121" s="313"/>
      <c r="I121" s="313"/>
      <c r="J121" s="313"/>
      <c r="K121" s="313"/>
      <c r="L121" s="313"/>
      <c r="M121" s="313"/>
      <c r="N121" s="313"/>
      <c r="O121" s="313"/>
      <c r="P121" s="313"/>
      <c r="Q121" s="313"/>
      <c r="R121" s="313"/>
      <c r="S121" s="313"/>
      <c r="T121" s="313"/>
      <c r="U121" s="313"/>
      <c r="V121" s="313"/>
      <c r="W121" s="313"/>
      <c r="X121" s="313"/>
      <c r="Y121" s="313"/>
      <c r="Z121" s="313"/>
      <c r="AA121" s="313"/>
      <c r="AB121" s="313"/>
      <c r="AC121" s="313"/>
      <c r="AD121" s="313"/>
      <c r="AE121" s="313"/>
      <c r="AF121" s="345"/>
      <c r="AG121" s="313"/>
      <c r="AH121" s="313"/>
      <c r="AI121" s="313"/>
      <c r="AJ121" s="313"/>
      <c r="AK121" s="313"/>
      <c r="AL121" s="313"/>
      <c r="AM121" s="313"/>
      <c r="AN121" s="313"/>
      <c r="AO121" s="313"/>
      <c r="AP121" s="111"/>
      <c r="AQ121" s="110"/>
      <c r="AR121" s="110"/>
      <c r="AS121" s="110"/>
      <c r="AT121" s="110"/>
      <c r="AU121" s="110"/>
      <c r="AV121" s="110"/>
      <c r="AW121" s="110"/>
    </row>
    <row r="122" spans="2:49" x14ac:dyDescent="0.2">
      <c r="B122" s="120"/>
      <c r="C122" s="313"/>
      <c r="D122" s="313"/>
      <c r="E122" s="313"/>
      <c r="F122" s="313"/>
      <c r="G122" s="313"/>
      <c r="H122" s="313"/>
      <c r="I122" s="313"/>
      <c r="J122" s="313"/>
      <c r="K122" s="313"/>
      <c r="L122" s="313"/>
      <c r="M122" s="313"/>
      <c r="N122" s="313"/>
      <c r="O122" s="313"/>
      <c r="P122" s="313"/>
      <c r="Q122" s="313"/>
      <c r="R122" s="313"/>
      <c r="S122" s="313"/>
      <c r="T122" s="313"/>
      <c r="U122" s="313"/>
      <c r="V122" s="313"/>
      <c r="W122" s="313"/>
      <c r="X122" s="313"/>
      <c r="Y122" s="313"/>
      <c r="Z122" s="313"/>
      <c r="AA122" s="313"/>
      <c r="AB122" s="313"/>
      <c r="AC122" s="313"/>
      <c r="AD122" s="313"/>
      <c r="AE122" s="313"/>
      <c r="AF122" s="345"/>
      <c r="AG122" s="313"/>
      <c r="AH122" s="313"/>
      <c r="AI122" s="313"/>
      <c r="AJ122" s="313"/>
      <c r="AK122" s="313"/>
      <c r="AL122" s="313"/>
      <c r="AM122" s="313"/>
      <c r="AN122" s="313"/>
      <c r="AO122" s="313"/>
      <c r="AP122" s="111"/>
      <c r="AQ122" s="110"/>
      <c r="AR122" s="110"/>
      <c r="AS122" s="110"/>
      <c r="AT122" s="110"/>
      <c r="AU122" s="110"/>
      <c r="AV122" s="110"/>
      <c r="AW122" s="110"/>
    </row>
    <row r="123" spans="2:49" x14ac:dyDescent="0.2">
      <c r="B123" s="109"/>
      <c r="C123" s="313"/>
      <c r="D123" s="313"/>
      <c r="E123" s="313"/>
      <c r="F123" s="313"/>
      <c r="G123" s="313"/>
      <c r="H123" s="313"/>
      <c r="I123" s="313"/>
      <c r="J123" s="313"/>
      <c r="K123" s="313"/>
      <c r="L123" s="313"/>
      <c r="M123" s="313"/>
      <c r="N123" s="313"/>
      <c r="O123" s="313"/>
      <c r="P123" s="313"/>
      <c r="Q123" s="313"/>
      <c r="R123" s="313"/>
      <c r="S123" s="313"/>
      <c r="T123" s="313"/>
      <c r="U123" s="313"/>
      <c r="V123" s="313"/>
      <c r="W123" s="313"/>
      <c r="X123" s="313"/>
      <c r="Y123" s="313"/>
      <c r="Z123" s="313"/>
      <c r="AA123" s="313"/>
      <c r="AB123" s="313"/>
      <c r="AC123" s="313"/>
      <c r="AD123" s="313"/>
      <c r="AE123" s="313"/>
      <c r="AF123" s="345"/>
      <c r="AG123" s="313"/>
      <c r="AH123" s="313"/>
      <c r="AI123" s="313"/>
      <c r="AJ123" s="313"/>
      <c r="AK123" s="313"/>
      <c r="AL123" s="313"/>
      <c r="AM123" s="313"/>
      <c r="AN123" s="313"/>
      <c r="AO123" s="313"/>
      <c r="AP123" s="111"/>
      <c r="AQ123" s="110"/>
      <c r="AR123" s="110"/>
      <c r="AS123" s="110"/>
      <c r="AT123" s="110"/>
      <c r="AU123" s="110"/>
      <c r="AV123" s="110"/>
      <c r="AW123" s="110"/>
    </row>
    <row r="124" spans="2:49" x14ac:dyDescent="0.2">
      <c r="B124" s="109"/>
      <c r="C124" s="313"/>
      <c r="D124" s="313"/>
      <c r="E124" s="313"/>
      <c r="F124" s="313"/>
      <c r="G124" s="313"/>
      <c r="H124" s="313"/>
      <c r="I124" s="313"/>
      <c r="J124" s="313"/>
      <c r="K124" s="313"/>
      <c r="L124" s="313"/>
      <c r="M124" s="313"/>
      <c r="N124" s="313"/>
      <c r="O124" s="313"/>
      <c r="P124" s="313"/>
      <c r="Q124" s="313"/>
      <c r="R124" s="313"/>
      <c r="S124" s="313"/>
      <c r="T124" s="313"/>
      <c r="U124" s="313"/>
      <c r="V124" s="313"/>
      <c r="W124" s="313"/>
      <c r="X124" s="313"/>
      <c r="Y124" s="313"/>
      <c r="Z124" s="313"/>
      <c r="AA124" s="313"/>
      <c r="AB124" s="313"/>
      <c r="AC124" s="313"/>
      <c r="AD124" s="313"/>
      <c r="AE124" s="313"/>
      <c r="AF124" s="345"/>
      <c r="AG124" s="313"/>
      <c r="AH124" s="313"/>
      <c r="AI124" s="313"/>
      <c r="AJ124" s="313"/>
      <c r="AK124" s="313"/>
      <c r="AL124" s="313"/>
      <c r="AM124" s="313"/>
      <c r="AN124" s="313"/>
      <c r="AO124" s="313"/>
      <c r="AP124" s="111"/>
      <c r="AQ124" s="110"/>
      <c r="AR124" s="110"/>
      <c r="AS124" s="110"/>
      <c r="AT124" s="110"/>
      <c r="AU124" s="110"/>
      <c r="AV124" s="110"/>
      <c r="AW124" s="110"/>
    </row>
    <row r="125" spans="2:49" x14ac:dyDescent="0.2">
      <c r="B125" s="109"/>
      <c r="C125" s="313"/>
      <c r="D125" s="313"/>
      <c r="E125" s="313"/>
      <c r="F125" s="313"/>
      <c r="G125" s="313"/>
      <c r="H125" s="313"/>
      <c r="I125" s="313"/>
      <c r="J125" s="313"/>
      <c r="K125" s="313"/>
      <c r="L125" s="313"/>
      <c r="M125" s="313"/>
      <c r="N125" s="313"/>
      <c r="O125" s="313"/>
      <c r="P125" s="313"/>
      <c r="Q125" s="313"/>
      <c r="R125" s="313"/>
      <c r="S125" s="313"/>
      <c r="T125" s="313"/>
      <c r="U125" s="313"/>
      <c r="V125" s="313"/>
      <c r="W125" s="313"/>
      <c r="X125" s="313"/>
      <c r="Y125" s="313"/>
      <c r="Z125" s="313"/>
      <c r="AA125" s="313"/>
      <c r="AB125" s="313"/>
      <c r="AC125" s="313"/>
      <c r="AD125" s="313"/>
      <c r="AE125" s="313"/>
      <c r="AF125" s="345"/>
      <c r="AG125" s="313"/>
      <c r="AH125" s="313"/>
      <c r="AI125" s="313"/>
      <c r="AJ125" s="313"/>
      <c r="AK125" s="313"/>
      <c r="AL125" s="313"/>
      <c r="AM125" s="313"/>
      <c r="AN125" s="313"/>
      <c r="AO125" s="313"/>
      <c r="AP125" s="111"/>
      <c r="AQ125" s="110"/>
      <c r="AR125" s="110"/>
      <c r="AS125" s="110"/>
      <c r="AT125" s="110"/>
      <c r="AU125" s="110"/>
      <c r="AV125" s="110"/>
      <c r="AW125" s="110"/>
    </row>
    <row r="126" spans="2:49" x14ac:dyDescent="0.2">
      <c r="B126" s="109"/>
      <c r="C126" s="313"/>
      <c r="D126" s="313"/>
      <c r="E126" s="313"/>
      <c r="F126" s="313"/>
      <c r="G126" s="313"/>
      <c r="H126" s="313"/>
      <c r="I126" s="313"/>
      <c r="J126" s="313"/>
      <c r="K126" s="313"/>
      <c r="L126" s="313"/>
      <c r="M126" s="313"/>
      <c r="N126" s="313"/>
      <c r="O126" s="313"/>
      <c r="P126" s="313"/>
      <c r="Q126" s="313"/>
      <c r="R126" s="313"/>
      <c r="S126" s="313"/>
      <c r="T126" s="313"/>
      <c r="U126" s="313"/>
      <c r="V126" s="313"/>
      <c r="W126" s="313"/>
      <c r="X126" s="313"/>
      <c r="Y126" s="313"/>
      <c r="Z126" s="313"/>
      <c r="AA126" s="313"/>
      <c r="AB126" s="313"/>
      <c r="AC126" s="313"/>
      <c r="AD126" s="313"/>
      <c r="AE126" s="313"/>
      <c r="AF126" s="345"/>
      <c r="AG126" s="313"/>
      <c r="AH126" s="313"/>
      <c r="AI126" s="313"/>
      <c r="AJ126" s="313"/>
      <c r="AK126" s="313"/>
      <c r="AL126" s="313"/>
      <c r="AM126" s="313"/>
      <c r="AN126" s="313"/>
      <c r="AO126" s="313"/>
      <c r="AP126" s="111"/>
      <c r="AQ126" s="110"/>
      <c r="AR126" s="110"/>
      <c r="AS126" s="110"/>
      <c r="AT126" s="110"/>
      <c r="AU126" s="110"/>
      <c r="AV126" s="110"/>
      <c r="AW126" s="110"/>
    </row>
    <row r="127" spans="2:49" x14ac:dyDescent="0.2">
      <c r="B127" s="120"/>
      <c r="C127" s="313"/>
      <c r="D127" s="313"/>
      <c r="E127" s="313"/>
      <c r="F127" s="313"/>
      <c r="G127" s="313"/>
      <c r="H127" s="313"/>
      <c r="I127" s="313"/>
      <c r="J127" s="313"/>
      <c r="K127" s="313"/>
      <c r="L127" s="313"/>
      <c r="M127" s="313"/>
      <c r="N127" s="313"/>
      <c r="O127" s="313"/>
      <c r="P127" s="313"/>
      <c r="Q127" s="313"/>
      <c r="R127" s="313"/>
      <c r="S127" s="313"/>
      <c r="T127" s="313"/>
      <c r="U127" s="313"/>
      <c r="V127" s="313"/>
      <c r="W127" s="313"/>
      <c r="X127" s="313"/>
      <c r="Y127" s="313"/>
      <c r="Z127" s="313"/>
      <c r="AA127" s="313"/>
      <c r="AB127" s="313"/>
      <c r="AC127" s="313"/>
      <c r="AD127" s="313"/>
      <c r="AE127" s="313"/>
      <c r="AF127" s="345"/>
      <c r="AG127" s="313"/>
      <c r="AH127" s="313"/>
      <c r="AI127" s="313"/>
      <c r="AJ127" s="313"/>
      <c r="AK127" s="313"/>
      <c r="AL127" s="313"/>
      <c r="AM127" s="313"/>
      <c r="AN127" s="313"/>
      <c r="AO127" s="313"/>
      <c r="AP127" s="111"/>
      <c r="AQ127" s="110"/>
      <c r="AR127" s="110"/>
      <c r="AS127" s="110"/>
      <c r="AT127" s="110"/>
      <c r="AU127" s="110"/>
      <c r="AV127" s="110"/>
      <c r="AW127" s="110"/>
    </row>
    <row r="128" spans="2:49" x14ac:dyDescent="0.2">
      <c r="B128" s="109"/>
      <c r="C128" s="313"/>
      <c r="D128" s="313"/>
      <c r="E128" s="313"/>
      <c r="F128" s="313"/>
      <c r="G128" s="313"/>
      <c r="H128" s="313"/>
      <c r="I128" s="313"/>
      <c r="J128" s="313"/>
      <c r="K128" s="313"/>
      <c r="L128" s="313"/>
      <c r="M128" s="313"/>
      <c r="N128" s="313"/>
      <c r="O128" s="313"/>
      <c r="P128" s="313"/>
      <c r="Q128" s="313"/>
      <c r="R128" s="313"/>
      <c r="S128" s="313"/>
      <c r="T128" s="313"/>
      <c r="U128" s="313"/>
      <c r="V128" s="313"/>
      <c r="W128" s="313"/>
      <c r="X128" s="313"/>
      <c r="Y128" s="313"/>
      <c r="Z128" s="313"/>
      <c r="AA128" s="313"/>
      <c r="AB128" s="313"/>
      <c r="AC128" s="313"/>
      <c r="AD128" s="313"/>
      <c r="AE128" s="313"/>
      <c r="AF128" s="345"/>
      <c r="AG128" s="313"/>
      <c r="AH128" s="313"/>
      <c r="AI128" s="313"/>
      <c r="AJ128" s="313"/>
      <c r="AK128" s="313"/>
      <c r="AL128" s="313"/>
      <c r="AM128" s="313"/>
      <c r="AN128" s="313"/>
      <c r="AO128" s="313"/>
      <c r="AP128" s="131"/>
      <c r="AQ128" s="132"/>
      <c r="AR128" s="132"/>
      <c r="AS128" s="132"/>
      <c r="AT128" s="132"/>
      <c r="AU128" s="132"/>
      <c r="AV128" s="132"/>
      <c r="AW128" s="132"/>
    </row>
    <row r="129" spans="2:49" x14ac:dyDescent="0.2">
      <c r="B129" s="109"/>
      <c r="C129" s="313"/>
      <c r="D129" s="313"/>
      <c r="E129" s="313"/>
      <c r="F129" s="313"/>
      <c r="G129" s="313"/>
      <c r="H129" s="313"/>
      <c r="I129" s="313"/>
      <c r="J129" s="313"/>
      <c r="K129" s="313"/>
      <c r="L129" s="313"/>
      <c r="M129" s="313"/>
      <c r="N129" s="313"/>
      <c r="O129" s="313"/>
      <c r="P129" s="313"/>
      <c r="Q129" s="313"/>
      <c r="R129" s="313"/>
      <c r="S129" s="313"/>
      <c r="T129" s="313"/>
      <c r="U129" s="313"/>
      <c r="V129" s="313"/>
      <c r="W129" s="313"/>
      <c r="X129" s="313"/>
      <c r="Y129" s="313"/>
      <c r="Z129" s="313"/>
      <c r="AA129" s="313"/>
      <c r="AB129" s="313"/>
      <c r="AC129" s="313"/>
      <c r="AD129" s="313"/>
      <c r="AE129" s="313"/>
      <c r="AF129" s="345"/>
      <c r="AG129" s="313"/>
      <c r="AH129" s="313"/>
      <c r="AI129" s="313"/>
      <c r="AJ129" s="313"/>
      <c r="AK129" s="313"/>
      <c r="AL129" s="313"/>
      <c r="AM129" s="313"/>
      <c r="AN129" s="313"/>
      <c r="AO129" s="313"/>
      <c r="AP129" s="131"/>
      <c r="AQ129" s="132"/>
      <c r="AR129" s="132"/>
      <c r="AS129" s="132"/>
      <c r="AT129" s="132"/>
      <c r="AU129" s="132"/>
      <c r="AV129" s="132"/>
      <c r="AW129" s="132"/>
    </row>
    <row r="130" spans="2:49" x14ac:dyDescent="0.2">
      <c r="B130" s="109"/>
      <c r="C130" s="313"/>
      <c r="D130" s="313"/>
      <c r="E130" s="313"/>
      <c r="F130" s="313"/>
      <c r="G130" s="313"/>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45"/>
      <c r="AG130" s="313"/>
      <c r="AH130" s="313"/>
      <c r="AI130" s="313"/>
      <c r="AJ130" s="313"/>
      <c r="AK130" s="313"/>
      <c r="AL130" s="313"/>
      <c r="AM130" s="313"/>
      <c r="AN130" s="313"/>
      <c r="AO130" s="313"/>
      <c r="AP130" s="131"/>
      <c r="AQ130" s="132"/>
      <c r="AR130" s="132"/>
      <c r="AS130" s="132"/>
      <c r="AT130" s="132"/>
      <c r="AU130" s="132"/>
      <c r="AV130" s="132"/>
      <c r="AW130" s="132"/>
    </row>
    <row r="131" spans="2:49" x14ac:dyDescent="0.2">
      <c r="B131" s="109"/>
      <c r="C131" s="313"/>
      <c r="D131" s="313"/>
      <c r="E131" s="313"/>
      <c r="F131" s="313"/>
      <c r="G131" s="313"/>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45"/>
      <c r="AG131" s="313"/>
      <c r="AH131" s="313"/>
      <c r="AI131" s="313"/>
      <c r="AJ131" s="313"/>
      <c r="AK131" s="313"/>
      <c r="AL131" s="313"/>
      <c r="AM131" s="313"/>
      <c r="AN131" s="313"/>
      <c r="AO131" s="313"/>
      <c r="AP131" s="131"/>
      <c r="AQ131" s="132"/>
      <c r="AR131" s="132"/>
      <c r="AS131" s="132"/>
      <c r="AT131" s="132"/>
      <c r="AU131" s="132"/>
      <c r="AV131" s="132"/>
      <c r="AW131" s="132"/>
    </row>
    <row r="132" spans="2:49" x14ac:dyDescent="0.2">
      <c r="B132" s="109"/>
      <c r="C132" s="313"/>
      <c r="D132" s="313"/>
      <c r="E132" s="313"/>
      <c r="F132" s="313"/>
      <c r="G132" s="313"/>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45"/>
      <c r="AG132" s="313"/>
      <c r="AH132" s="313"/>
      <c r="AI132" s="313"/>
      <c r="AJ132" s="313"/>
      <c r="AK132" s="313"/>
      <c r="AL132" s="313"/>
      <c r="AM132" s="313"/>
      <c r="AN132" s="313"/>
      <c r="AO132" s="313"/>
      <c r="AP132" s="131"/>
      <c r="AQ132" s="132"/>
      <c r="AR132" s="132"/>
      <c r="AS132" s="132"/>
      <c r="AT132" s="132"/>
      <c r="AU132" s="132"/>
      <c r="AV132" s="132"/>
      <c r="AW132" s="132"/>
    </row>
    <row r="133" spans="2:49" x14ac:dyDescent="0.2">
      <c r="B133" s="109"/>
      <c r="C133" s="313"/>
      <c r="D133" s="313"/>
      <c r="E133" s="313"/>
      <c r="F133" s="313"/>
      <c r="G133" s="313"/>
      <c r="H133" s="313"/>
      <c r="I133" s="313"/>
      <c r="J133" s="313"/>
      <c r="K133" s="313"/>
      <c r="L133" s="313"/>
      <c r="M133" s="313"/>
      <c r="N133" s="313"/>
      <c r="O133" s="313"/>
      <c r="P133" s="313"/>
      <c r="Q133" s="313"/>
      <c r="R133" s="313"/>
      <c r="S133" s="313"/>
      <c r="T133" s="313"/>
      <c r="U133" s="313"/>
      <c r="V133" s="313"/>
      <c r="W133" s="313"/>
      <c r="X133" s="313"/>
      <c r="Y133" s="313"/>
      <c r="Z133" s="313"/>
      <c r="AA133" s="313"/>
      <c r="AB133" s="313"/>
      <c r="AC133" s="313"/>
      <c r="AD133" s="313"/>
      <c r="AE133" s="313"/>
      <c r="AF133" s="345"/>
      <c r="AG133" s="313"/>
      <c r="AH133" s="313"/>
      <c r="AI133" s="313"/>
      <c r="AJ133" s="313"/>
      <c r="AK133" s="313"/>
      <c r="AL133" s="313"/>
      <c r="AM133" s="313"/>
      <c r="AN133" s="313"/>
      <c r="AO133" s="313"/>
      <c r="AP133" s="131"/>
      <c r="AQ133" s="132"/>
      <c r="AR133" s="132"/>
      <c r="AS133" s="132"/>
      <c r="AT133" s="132"/>
      <c r="AU133" s="132"/>
      <c r="AV133" s="132"/>
      <c r="AW133" s="132"/>
    </row>
    <row r="134" spans="2:49" x14ac:dyDescent="0.2">
      <c r="B134" s="109"/>
      <c r="C134" s="313"/>
      <c r="D134" s="313"/>
      <c r="E134" s="313"/>
      <c r="F134" s="313"/>
      <c r="G134" s="313"/>
      <c r="H134" s="313"/>
      <c r="I134" s="313"/>
      <c r="J134" s="313"/>
      <c r="K134" s="313"/>
      <c r="L134" s="313"/>
      <c r="M134" s="313"/>
      <c r="N134" s="313"/>
      <c r="O134" s="313"/>
      <c r="P134" s="313"/>
      <c r="Q134" s="313"/>
      <c r="R134" s="313"/>
      <c r="S134" s="313"/>
      <c r="T134" s="313"/>
      <c r="U134" s="313"/>
      <c r="V134" s="313"/>
      <c r="W134" s="313"/>
      <c r="X134" s="313"/>
      <c r="Y134" s="313"/>
      <c r="Z134" s="313"/>
      <c r="AA134" s="313"/>
      <c r="AB134" s="313"/>
      <c r="AC134" s="313"/>
      <c r="AD134" s="313"/>
      <c r="AE134" s="313"/>
      <c r="AF134" s="345"/>
      <c r="AG134" s="313"/>
      <c r="AH134" s="313"/>
      <c r="AI134" s="313"/>
      <c r="AJ134" s="313"/>
      <c r="AK134" s="313"/>
      <c r="AL134" s="313"/>
      <c r="AM134" s="313"/>
      <c r="AN134" s="313"/>
      <c r="AO134" s="313"/>
      <c r="AP134" s="131"/>
      <c r="AQ134" s="132"/>
      <c r="AR134" s="132"/>
      <c r="AS134" s="132"/>
      <c r="AT134" s="132"/>
      <c r="AU134" s="132"/>
      <c r="AV134" s="132"/>
      <c r="AW134" s="132"/>
    </row>
    <row r="135" spans="2:49" x14ac:dyDescent="0.2">
      <c r="B135" s="109"/>
      <c r="C135" s="313"/>
      <c r="D135" s="313"/>
      <c r="E135" s="313"/>
      <c r="F135" s="313"/>
      <c r="G135" s="313"/>
      <c r="H135" s="313"/>
      <c r="I135" s="313"/>
      <c r="J135" s="313"/>
      <c r="K135" s="313"/>
      <c r="L135" s="313"/>
      <c r="M135" s="313"/>
      <c r="N135" s="313"/>
      <c r="O135" s="313"/>
      <c r="P135" s="313"/>
      <c r="Q135" s="313"/>
      <c r="R135" s="313"/>
      <c r="S135" s="313"/>
      <c r="T135" s="313"/>
      <c r="U135" s="313"/>
      <c r="V135" s="313"/>
      <c r="W135" s="313"/>
      <c r="X135" s="313"/>
      <c r="Y135" s="313"/>
      <c r="Z135" s="313"/>
      <c r="AA135" s="313"/>
      <c r="AB135" s="313"/>
      <c r="AC135" s="313"/>
      <c r="AD135" s="313"/>
      <c r="AE135" s="313"/>
      <c r="AF135" s="345"/>
      <c r="AG135" s="313"/>
      <c r="AH135" s="313"/>
      <c r="AI135" s="313"/>
      <c r="AJ135" s="313"/>
      <c r="AK135" s="313"/>
      <c r="AL135" s="313"/>
      <c r="AM135" s="313"/>
      <c r="AN135" s="313"/>
      <c r="AO135" s="313"/>
      <c r="AP135" s="131"/>
      <c r="AQ135" s="132"/>
      <c r="AR135" s="132"/>
      <c r="AS135" s="132"/>
      <c r="AT135" s="132"/>
      <c r="AU135" s="132"/>
      <c r="AV135" s="132"/>
      <c r="AW135" s="132"/>
    </row>
    <row r="136" spans="2:49" x14ac:dyDescent="0.2">
      <c r="B136" s="109"/>
      <c r="C136" s="313"/>
      <c r="D136" s="313"/>
      <c r="E136" s="313"/>
      <c r="F136" s="313"/>
      <c r="G136" s="313"/>
      <c r="H136" s="313"/>
      <c r="I136" s="313"/>
      <c r="J136" s="313"/>
      <c r="K136" s="313"/>
      <c r="L136" s="313"/>
      <c r="M136" s="313"/>
      <c r="N136" s="313"/>
      <c r="O136" s="313"/>
      <c r="P136" s="313"/>
      <c r="Q136" s="313"/>
      <c r="R136" s="313"/>
      <c r="S136" s="313"/>
      <c r="T136" s="313"/>
      <c r="U136" s="313"/>
      <c r="V136" s="313"/>
      <c r="W136" s="313"/>
      <c r="X136" s="313"/>
      <c r="Y136" s="313"/>
      <c r="Z136" s="313"/>
      <c r="AA136" s="313"/>
      <c r="AB136" s="313"/>
      <c r="AC136" s="313"/>
      <c r="AD136" s="313"/>
      <c r="AE136" s="313"/>
      <c r="AF136" s="345"/>
      <c r="AG136" s="313"/>
      <c r="AH136" s="313"/>
      <c r="AI136" s="313"/>
      <c r="AJ136" s="313"/>
      <c r="AK136" s="313"/>
      <c r="AL136" s="313"/>
      <c r="AM136" s="313"/>
      <c r="AN136" s="313"/>
      <c r="AO136" s="313"/>
      <c r="AP136" s="131"/>
      <c r="AQ136" s="132"/>
      <c r="AR136" s="132"/>
      <c r="AS136" s="132"/>
      <c r="AT136" s="132"/>
      <c r="AU136" s="132"/>
      <c r="AV136" s="132"/>
      <c r="AW136" s="132"/>
    </row>
    <row r="137" spans="2:49" x14ac:dyDescent="0.2">
      <c r="B137" s="109"/>
      <c r="C137" s="313"/>
      <c r="D137" s="313"/>
      <c r="E137" s="313"/>
      <c r="F137" s="313"/>
      <c r="G137" s="313"/>
      <c r="H137" s="313"/>
      <c r="I137" s="313"/>
      <c r="J137" s="313"/>
      <c r="K137" s="313"/>
      <c r="L137" s="313"/>
      <c r="M137" s="313"/>
      <c r="N137" s="313"/>
      <c r="O137" s="313"/>
      <c r="P137" s="313"/>
      <c r="Q137" s="313"/>
      <c r="R137" s="313"/>
      <c r="S137" s="313"/>
      <c r="T137" s="313"/>
      <c r="U137" s="313"/>
      <c r="V137" s="313"/>
      <c r="W137" s="313"/>
      <c r="X137" s="313"/>
      <c r="Y137" s="313"/>
      <c r="Z137" s="313"/>
      <c r="AA137" s="313"/>
      <c r="AB137" s="313"/>
      <c r="AC137" s="313"/>
      <c r="AD137" s="313"/>
      <c r="AE137" s="313"/>
      <c r="AF137" s="345"/>
      <c r="AG137" s="313"/>
      <c r="AH137" s="313"/>
      <c r="AI137" s="313"/>
      <c r="AJ137" s="313"/>
      <c r="AK137" s="313"/>
      <c r="AL137" s="313"/>
      <c r="AM137" s="313"/>
      <c r="AN137" s="313"/>
      <c r="AO137" s="313"/>
      <c r="AP137" s="131"/>
      <c r="AQ137" s="132"/>
      <c r="AR137" s="132"/>
      <c r="AS137" s="132"/>
      <c r="AT137" s="132"/>
      <c r="AU137" s="132"/>
      <c r="AV137" s="132"/>
      <c r="AW137" s="132"/>
    </row>
    <row r="138" spans="2:49" x14ac:dyDescent="0.2">
      <c r="B138" s="109"/>
      <c r="C138" s="313"/>
      <c r="D138" s="313"/>
      <c r="E138" s="313"/>
      <c r="F138" s="313"/>
      <c r="G138" s="313"/>
      <c r="H138" s="313"/>
      <c r="I138" s="313"/>
      <c r="J138" s="313"/>
      <c r="K138" s="313"/>
      <c r="L138" s="313"/>
      <c r="M138" s="313"/>
      <c r="N138" s="313"/>
      <c r="O138" s="313"/>
      <c r="P138" s="313"/>
      <c r="Q138" s="313"/>
      <c r="R138" s="313"/>
      <c r="S138" s="313"/>
      <c r="T138" s="313"/>
      <c r="U138" s="313"/>
      <c r="V138" s="313"/>
      <c r="W138" s="313"/>
      <c r="X138" s="313"/>
      <c r="Y138" s="313"/>
      <c r="Z138" s="313"/>
      <c r="AA138" s="313"/>
      <c r="AB138" s="313"/>
      <c r="AC138" s="313"/>
      <c r="AD138" s="313"/>
      <c r="AE138" s="313"/>
      <c r="AF138" s="345"/>
      <c r="AG138" s="313"/>
      <c r="AH138" s="313"/>
      <c r="AI138" s="313"/>
      <c r="AJ138" s="313"/>
      <c r="AK138" s="313"/>
      <c r="AL138" s="313"/>
      <c r="AM138" s="313"/>
      <c r="AN138" s="313"/>
      <c r="AO138" s="313"/>
      <c r="AP138" s="131"/>
      <c r="AQ138" s="132"/>
      <c r="AR138" s="132"/>
      <c r="AS138" s="132"/>
      <c r="AT138" s="132"/>
      <c r="AU138" s="132"/>
      <c r="AV138" s="132"/>
      <c r="AW138" s="132"/>
    </row>
    <row r="139" spans="2:49" x14ac:dyDescent="0.2">
      <c r="B139" s="109"/>
      <c r="C139" s="313"/>
      <c r="D139" s="313"/>
      <c r="E139" s="313"/>
      <c r="F139" s="313"/>
      <c r="G139" s="313"/>
      <c r="H139" s="313"/>
      <c r="I139" s="313"/>
      <c r="J139" s="313"/>
      <c r="K139" s="313"/>
      <c r="L139" s="313"/>
      <c r="M139" s="313"/>
      <c r="N139" s="313"/>
      <c r="O139" s="313"/>
      <c r="P139" s="313"/>
      <c r="Q139" s="313"/>
      <c r="R139" s="313"/>
      <c r="S139" s="313"/>
      <c r="T139" s="313"/>
      <c r="U139" s="313"/>
      <c r="V139" s="313"/>
      <c r="W139" s="313"/>
      <c r="X139" s="313"/>
      <c r="Y139" s="313"/>
      <c r="Z139" s="313"/>
      <c r="AA139" s="313"/>
      <c r="AB139" s="313"/>
      <c r="AC139" s="313"/>
      <c r="AD139" s="313"/>
      <c r="AE139" s="313"/>
      <c r="AF139" s="345"/>
      <c r="AG139" s="313"/>
      <c r="AH139" s="313"/>
      <c r="AI139" s="313"/>
      <c r="AJ139" s="313"/>
      <c r="AK139" s="313"/>
      <c r="AL139" s="313"/>
      <c r="AM139" s="313"/>
      <c r="AN139" s="313"/>
      <c r="AO139" s="313"/>
      <c r="AP139" s="131"/>
      <c r="AQ139" s="132"/>
      <c r="AR139" s="132"/>
      <c r="AS139" s="132"/>
      <c r="AT139" s="132"/>
      <c r="AU139" s="132"/>
      <c r="AV139" s="132"/>
      <c r="AW139" s="110"/>
    </row>
    <row r="140" spans="2:49" x14ac:dyDescent="0.2">
      <c r="B140" s="120"/>
      <c r="C140" s="313"/>
      <c r="D140" s="313"/>
      <c r="E140" s="313"/>
      <c r="F140" s="313"/>
      <c r="G140" s="313"/>
      <c r="H140" s="313"/>
      <c r="I140" s="313"/>
      <c r="J140" s="313"/>
      <c r="K140" s="313"/>
      <c r="L140" s="313"/>
      <c r="M140" s="313"/>
      <c r="N140" s="313"/>
      <c r="O140" s="313"/>
      <c r="P140" s="313"/>
      <c r="Q140" s="313"/>
      <c r="R140" s="313"/>
      <c r="S140" s="313"/>
      <c r="T140" s="313"/>
      <c r="U140" s="313"/>
      <c r="V140" s="313"/>
      <c r="W140" s="313"/>
      <c r="X140" s="313"/>
      <c r="Y140" s="313"/>
      <c r="Z140" s="313"/>
      <c r="AA140" s="313"/>
      <c r="AB140" s="313"/>
      <c r="AC140" s="313"/>
      <c r="AD140" s="313"/>
      <c r="AE140" s="313"/>
      <c r="AF140" s="345"/>
      <c r="AG140" s="313"/>
      <c r="AH140" s="313"/>
      <c r="AI140" s="313"/>
      <c r="AJ140" s="313"/>
      <c r="AK140" s="313"/>
      <c r="AL140" s="313"/>
      <c r="AM140" s="313"/>
      <c r="AN140" s="313"/>
      <c r="AO140" s="313"/>
      <c r="AP140" s="131"/>
      <c r="AQ140" s="132"/>
      <c r="AR140" s="132"/>
      <c r="AS140" s="132"/>
      <c r="AT140" s="132"/>
      <c r="AU140" s="132"/>
      <c r="AV140" s="132"/>
      <c r="AW140" s="132"/>
    </row>
    <row r="141" spans="2:49" x14ac:dyDescent="0.2">
      <c r="B141" s="120"/>
      <c r="C141" s="313"/>
      <c r="D141" s="313"/>
      <c r="E141" s="313"/>
      <c r="F141" s="313"/>
      <c r="G141" s="313"/>
      <c r="H141" s="313"/>
      <c r="I141" s="313"/>
      <c r="J141" s="313"/>
      <c r="K141" s="313"/>
      <c r="L141" s="313"/>
      <c r="M141" s="313"/>
      <c r="N141" s="313"/>
      <c r="O141" s="313"/>
      <c r="P141" s="313"/>
      <c r="Q141" s="313"/>
      <c r="R141" s="313"/>
      <c r="S141" s="313"/>
      <c r="T141" s="313"/>
      <c r="U141" s="313"/>
      <c r="V141" s="313"/>
      <c r="W141" s="313"/>
      <c r="X141" s="313"/>
      <c r="Y141" s="313"/>
      <c r="Z141" s="313"/>
      <c r="AA141" s="313"/>
      <c r="AB141" s="313"/>
      <c r="AC141" s="313"/>
      <c r="AD141" s="313"/>
      <c r="AE141" s="313"/>
      <c r="AF141" s="345"/>
      <c r="AG141" s="313"/>
      <c r="AH141" s="313"/>
      <c r="AI141" s="313"/>
      <c r="AJ141" s="313"/>
      <c r="AK141" s="313"/>
      <c r="AL141" s="313"/>
      <c r="AM141" s="313"/>
      <c r="AN141" s="313"/>
      <c r="AO141" s="313"/>
      <c r="AP141" s="111"/>
      <c r="AQ141" s="110"/>
      <c r="AR141" s="110"/>
      <c r="AS141" s="110"/>
      <c r="AT141" s="110"/>
      <c r="AU141" s="110"/>
      <c r="AV141" s="110"/>
      <c r="AW141" s="110"/>
    </row>
    <row r="142" spans="2:49" x14ac:dyDescent="0.2">
      <c r="B142" s="120"/>
      <c r="C142" s="313"/>
      <c r="D142" s="313"/>
      <c r="E142" s="313"/>
      <c r="F142" s="313"/>
      <c r="G142" s="313"/>
      <c r="H142" s="313"/>
      <c r="I142" s="313"/>
      <c r="J142" s="313"/>
      <c r="K142" s="313"/>
      <c r="L142" s="313"/>
      <c r="M142" s="313"/>
      <c r="N142" s="313"/>
      <c r="O142" s="313"/>
      <c r="P142" s="313"/>
      <c r="Q142" s="313"/>
      <c r="R142" s="313"/>
      <c r="S142" s="313"/>
      <c r="T142" s="313"/>
      <c r="U142" s="313"/>
      <c r="V142" s="313"/>
      <c r="W142" s="313"/>
      <c r="X142" s="313"/>
      <c r="Y142" s="313"/>
      <c r="Z142" s="313"/>
      <c r="AA142" s="313"/>
      <c r="AB142" s="313"/>
      <c r="AC142" s="313"/>
      <c r="AD142" s="313"/>
      <c r="AE142" s="313"/>
      <c r="AF142" s="345"/>
      <c r="AG142" s="313"/>
      <c r="AH142" s="313"/>
      <c r="AI142" s="313"/>
      <c r="AJ142" s="313"/>
      <c r="AK142" s="313"/>
      <c r="AL142" s="313"/>
      <c r="AM142" s="313"/>
      <c r="AN142" s="313"/>
      <c r="AO142" s="313"/>
      <c r="AP142" s="131"/>
      <c r="AQ142" s="132"/>
      <c r="AR142" s="132"/>
      <c r="AS142" s="132"/>
      <c r="AT142" s="132"/>
      <c r="AU142" s="132"/>
      <c r="AV142" s="132"/>
      <c r="AW142" s="132"/>
    </row>
    <row r="143" spans="2:49" x14ac:dyDescent="0.2">
      <c r="B143" s="109"/>
      <c r="C143" s="313"/>
      <c r="D143" s="313"/>
      <c r="E143" s="313"/>
      <c r="F143" s="313"/>
      <c r="G143" s="313"/>
      <c r="H143" s="313"/>
      <c r="I143" s="313"/>
      <c r="J143" s="313"/>
      <c r="K143" s="313"/>
      <c r="L143" s="313"/>
      <c r="M143" s="313"/>
      <c r="N143" s="313"/>
      <c r="O143" s="313"/>
      <c r="P143" s="313"/>
      <c r="Q143" s="313"/>
      <c r="R143" s="313"/>
      <c r="S143" s="313"/>
      <c r="T143" s="313"/>
      <c r="U143" s="313"/>
      <c r="V143" s="313"/>
      <c r="W143" s="313"/>
      <c r="X143" s="313"/>
      <c r="Y143" s="313"/>
      <c r="Z143" s="313"/>
      <c r="AA143" s="313"/>
      <c r="AB143" s="313"/>
      <c r="AC143" s="313"/>
      <c r="AD143" s="313"/>
      <c r="AE143" s="313"/>
      <c r="AF143" s="345"/>
      <c r="AG143" s="313"/>
      <c r="AH143" s="313"/>
      <c r="AI143" s="313"/>
      <c r="AJ143" s="313"/>
      <c r="AK143" s="313"/>
      <c r="AL143" s="313"/>
      <c r="AM143" s="313"/>
      <c r="AN143" s="313"/>
      <c r="AO143" s="313"/>
      <c r="AP143" s="111"/>
      <c r="AQ143" s="110"/>
      <c r="AR143" s="110"/>
      <c r="AS143" s="110"/>
      <c r="AT143" s="110"/>
      <c r="AU143" s="110"/>
      <c r="AV143" s="110"/>
      <c r="AW143" s="110"/>
    </row>
    <row r="144" spans="2:49" x14ac:dyDescent="0.2">
      <c r="B144" s="109"/>
      <c r="C144" s="313"/>
      <c r="D144" s="313"/>
      <c r="E144" s="313"/>
      <c r="F144" s="313"/>
      <c r="G144" s="313"/>
      <c r="H144" s="313"/>
      <c r="I144" s="313"/>
      <c r="J144" s="313"/>
      <c r="K144" s="313"/>
      <c r="L144" s="313"/>
      <c r="M144" s="313"/>
      <c r="N144" s="313"/>
      <c r="O144" s="313"/>
      <c r="P144" s="313"/>
      <c r="Q144" s="313"/>
      <c r="R144" s="313"/>
      <c r="S144" s="313"/>
      <c r="T144" s="313"/>
      <c r="U144" s="313"/>
      <c r="V144" s="313"/>
      <c r="W144" s="313"/>
      <c r="X144" s="313"/>
      <c r="Y144" s="313"/>
      <c r="Z144" s="313"/>
      <c r="AA144" s="313"/>
      <c r="AB144" s="313"/>
      <c r="AC144" s="313"/>
      <c r="AD144" s="313"/>
      <c r="AE144" s="313"/>
      <c r="AF144" s="345"/>
      <c r="AG144" s="313"/>
      <c r="AH144" s="313"/>
      <c r="AI144" s="313"/>
      <c r="AJ144" s="313"/>
      <c r="AK144" s="313"/>
      <c r="AL144" s="313"/>
      <c r="AM144" s="313"/>
      <c r="AN144" s="313"/>
      <c r="AO144" s="313"/>
      <c r="AP144" s="111"/>
      <c r="AQ144" s="110"/>
      <c r="AR144" s="110"/>
      <c r="AS144" s="110"/>
      <c r="AT144" s="110"/>
      <c r="AU144" s="110"/>
      <c r="AV144" s="110"/>
      <c r="AW144" s="110"/>
    </row>
    <row r="145" spans="2:49" x14ac:dyDescent="0.2">
      <c r="B145" s="109"/>
      <c r="C145" s="313"/>
      <c r="D145" s="313"/>
      <c r="E145" s="313"/>
      <c r="F145" s="313"/>
      <c r="G145" s="313"/>
      <c r="H145" s="313"/>
      <c r="I145" s="313"/>
      <c r="J145" s="313"/>
      <c r="K145" s="313"/>
      <c r="L145" s="313"/>
      <c r="M145" s="313"/>
      <c r="N145" s="313"/>
      <c r="O145" s="313"/>
      <c r="P145" s="313"/>
      <c r="Q145" s="313"/>
      <c r="R145" s="313"/>
      <c r="S145" s="313"/>
      <c r="T145" s="313"/>
      <c r="U145" s="313"/>
      <c r="V145" s="313"/>
      <c r="W145" s="313"/>
      <c r="X145" s="313"/>
      <c r="Y145" s="313"/>
      <c r="Z145" s="313"/>
      <c r="AA145" s="313"/>
      <c r="AB145" s="313"/>
      <c r="AC145" s="313"/>
      <c r="AD145" s="313"/>
      <c r="AE145" s="313"/>
      <c r="AF145" s="345"/>
      <c r="AG145" s="313"/>
      <c r="AH145" s="313"/>
      <c r="AI145" s="313"/>
      <c r="AJ145" s="313"/>
      <c r="AK145" s="313"/>
      <c r="AL145" s="313"/>
      <c r="AM145" s="313"/>
      <c r="AN145" s="313"/>
      <c r="AO145" s="313"/>
      <c r="AP145" s="111"/>
      <c r="AQ145" s="110"/>
      <c r="AR145" s="110"/>
      <c r="AS145" s="110"/>
      <c r="AT145" s="110"/>
      <c r="AU145" s="110"/>
      <c r="AV145" s="110"/>
      <c r="AW145" s="110"/>
    </row>
    <row r="146" spans="2:49" x14ac:dyDescent="0.2">
      <c r="B146" s="120"/>
      <c r="C146" s="313"/>
      <c r="D146" s="313"/>
      <c r="E146" s="313"/>
      <c r="F146" s="313"/>
      <c r="G146" s="313"/>
      <c r="H146" s="313"/>
      <c r="I146" s="313"/>
      <c r="J146" s="313"/>
      <c r="K146" s="313"/>
      <c r="L146" s="313"/>
      <c r="M146" s="313"/>
      <c r="N146" s="313"/>
      <c r="O146" s="313"/>
      <c r="P146" s="313"/>
      <c r="Q146" s="313"/>
      <c r="R146" s="313"/>
      <c r="S146" s="313"/>
      <c r="T146" s="313"/>
      <c r="U146" s="313"/>
      <c r="V146" s="313"/>
      <c r="W146" s="313"/>
      <c r="X146" s="313"/>
      <c r="Y146" s="313"/>
      <c r="Z146" s="313"/>
      <c r="AA146" s="313"/>
      <c r="AB146" s="313"/>
      <c r="AC146" s="313"/>
      <c r="AD146" s="313"/>
      <c r="AE146" s="313"/>
      <c r="AF146" s="345"/>
      <c r="AG146" s="313"/>
      <c r="AH146" s="313"/>
      <c r="AI146" s="313"/>
      <c r="AJ146" s="313"/>
      <c r="AK146" s="313"/>
      <c r="AL146" s="313"/>
      <c r="AM146" s="313"/>
      <c r="AN146" s="313"/>
      <c r="AO146" s="313"/>
      <c r="AP146" s="111"/>
      <c r="AQ146" s="110"/>
      <c r="AR146" s="110"/>
      <c r="AS146" s="110"/>
      <c r="AT146" s="110"/>
      <c r="AU146" s="110"/>
      <c r="AV146" s="110"/>
      <c r="AW146" s="110"/>
    </row>
    <row r="147" spans="2:49" x14ac:dyDescent="0.2">
      <c r="B147" s="109"/>
      <c r="C147" s="313"/>
      <c r="D147" s="313"/>
      <c r="E147" s="313"/>
      <c r="F147" s="313"/>
      <c r="G147" s="313"/>
      <c r="H147" s="313"/>
      <c r="I147" s="313"/>
      <c r="J147" s="313"/>
      <c r="K147" s="313"/>
      <c r="L147" s="313"/>
      <c r="M147" s="313"/>
      <c r="N147" s="313"/>
      <c r="O147" s="313"/>
      <c r="P147" s="313"/>
      <c r="Q147" s="313"/>
      <c r="R147" s="313"/>
      <c r="S147" s="313"/>
      <c r="T147" s="313"/>
      <c r="U147" s="313"/>
      <c r="V147" s="313"/>
      <c r="W147" s="313"/>
      <c r="X147" s="313"/>
      <c r="Y147" s="313"/>
      <c r="Z147" s="313"/>
      <c r="AA147" s="313"/>
      <c r="AB147" s="313"/>
      <c r="AC147" s="313"/>
      <c r="AD147" s="313"/>
      <c r="AE147" s="313"/>
      <c r="AF147" s="345"/>
      <c r="AG147" s="313"/>
      <c r="AH147" s="313"/>
      <c r="AI147" s="313"/>
      <c r="AJ147" s="313"/>
      <c r="AK147" s="313"/>
      <c r="AL147" s="313"/>
      <c r="AM147" s="313"/>
      <c r="AN147" s="313"/>
      <c r="AO147" s="313"/>
      <c r="AP147" s="131"/>
      <c r="AQ147" s="132"/>
      <c r="AR147" s="132"/>
      <c r="AS147" s="132"/>
      <c r="AT147" s="132"/>
      <c r="AU147" s="132"/>
      <c r="AV147" s="132"/>
      <c r="AW147" s="132"/>
    </row>
    <row r="148" spans="2:49" x14ac:dyDescent="0.2">
      <c r="B148" s="109"/>
      <c r="C148" s="313"/>
      <c r="D148" s="313"/>
      <c r="E148" s="313"/>
      <c r="F148" s="313"/>
      <c r="G148" s="313"/>
      <c r="H148" s="313"/>
      <c r="I148" s="313"/>
      <c r="J148" s="313"/>
      <c r="K148" s="313"/>
      <c r="L148" s="313"/>
      <c r="M148" s="313"/>
      <c r="N148" s="313"/>
      <c r="O148" s="313"/>
      <c r="P148" s="313"/>
      <c r="Q148" s="313"/>
      <c r="R148" s="313"/>
      <c r="S148" s="313"/>
      <c r="T148" s="313"/>
      <c r="U148" s="313"/>
      <c r="V148" s="313"/>
      <c r="W148" s="313"/>
      <c r="X148" s="313"/>
      <c r="Y148" s="313"/>
      <c r="Z148" s="313"/>
      <c r="AA148" s="313"/>
      <c r="AB148" s="313"/>
      <c r="AC148" s="313"/>
      <c r="AD148" s="313"/>
      <c r="AE148" s="313"/>
      <c r="AF148" s="345"/>
      <c r="AG148" s="313"/>
      <c r="AH148" s="313"/>
      <c r="AI148" s="313"/>
      <c r="AJ148" s="313"/>
      <c r="AK148" s="313"/>
      <c r="AL148" s="313"/>
      <c r="AM148" s="313"/>
      <c r="AN148" s="313"/>
      <c r="AO148" s="313"/>
      <c r="AP148" s="131"/>
      <c r="AQ148" s="132"/>
      <c r="AR148" s="132"/>
      <c r="AS148" s="132"/>
      <c r="AT148" s="132"/>
      <c r="AU148" s="132"/>
      <c r="AV148" s="132"/>
      <c r="AW148" s="132"/>
    </row>
    <row r="149" spans="2:49" x14ac:dyDescent="0.2">
      <c r="B149" s="109"/>
      <c r="C149" s="313"/>
      <c r="D149" s="313"/>
      <c r="E149" s="313"/>
      <c r="F149" s="313"/>
      <c r="G149" s="313"/>
      <c r="H149" s="313"/>
      <c r="I149" s="313"/>
      <c r="J149" s="313"/>
      <c r="K149" s="313"/>
      <c r="L149" s="313"/>
      <c r="M149" s="313"/>
      <c r="N149" s="313"/>
      <c r="O149" s="313"/>
      <c r="P149" s="313"/>
      <c r="Q149" s="313"/>
      <c r="R149" s="313"/>
      <c r="S149" s="313"/>
      <c r="T149" s="313"/>
      <c r="U149" s="313"/>
      <c r="V149" s="313"/>
      <c r="W149" s="313"/>
      <c r="X149" s="313"/>
      <c r="Y149" s="313"/>
      <c r="Z149" s="313"/>
      <c r="AA149" s="313"/>
      <c r="AB149" s="313"/>
      <c r="AC149" s="313"/>
      <c r="AD149" s="313"/>
      <c r="AE149" s="313"/>
      <c r="AF149" s="345"/>
      <c r="AG149" s="313"/>
      <c r="AH149" s="313"/>
      <c r="AI149" s="313"/>
      <c r="AJ149" s="313"/>
      <c r="AK149" s="313"/>
      <c r="AL149" s="313"/>
      <c r="AM149" s="313"/>
      <c r="AN149" s="313"/>
      <c r="AO149" s="313"/>
      <c r="AP149" s="131"/>
      <c r="AQ149" s="132"/>
      <c r="AR149" s="132"/>
      <c r="AS149" s="132"/>
      <c r="AT149" s="132"/>
      <c r="AU149" s="132"/>
      <c r="AV149" s="132"/>
      <c r="AW149" s="132"/>
    </row>
    <row r="150" spans="2:49" x14ac:dyDescent="0.2">
      <c r="B150" s="109"/>
      <c r="C150" s="313"/>
      <c r="D150" s="313"/>
      <c r="E150" s="313"/>
      <c r="F150" s="313"/>
      <c r="G150" s="313"/>
      <c r="H150" s="313"/>
      <c r="I150" s="313"/>
      <c r="J150" s="313"/>
      <c r="K150" s="313"/>
      <c r="L150" s="313"/>
      <c r="M150" s="313"/>
      <c r="N150" s="313"/>
      <c r="O150" s="313"/>
      <c r="P150" s="313"/>
      <c r="Q150" s="313"/>
      <c r="R150" s="313"/>
      <c r="S150" s="313"/>
      <c r="T150" s="313"/>
      <c r="U150" s="313"/>
      <c r="V150" s="313"/>
      <c r="W150" s="313"/>
      <c r="X150" s="313"/>
      <c r="Y150" s="313"/>
      <c r="Z150" s="313"/>
      <c r="AA150" s="313"/>
      <c r="AB150" s="313"/>
      <c r="AC150" s="313"/>
      <c r="AD150" s="313"/>
      <c r="AE150" s="313"/>
      <c r="AF150" s="345"/>
      <c r="AG150" s="313"/>
      <c r="AH150" s="313"/>
      <c r="AI150" s="313"/>
      <c r="AJ150" s="313"/>
      <c r="AK150" s="313"/>
      <c r="AL150" s="313"/>
      <c r="AM150" s="313"/>
      <c r="AN150" s="313"/>
      <c r="AO150" s="313"/>
      <c r="AP150" s="131"/>
      <c r="AQ150" s="132"/>
      <c r="AR150" s="132"/>
      <c r="AS150" s="132"/>
      <c r="AT150" s="132"/>
      <c r="AU150" s="132"/>
      <c r="AV150" s="132"/>
      <c r="AW150" s="132"/>
    </row>
    <row r="151" spans="2:49" x14ac:dyDescent="0.2">
      <c r="B151" s="109"/>
      <c r="C151" s="313"/>
      <c r="D151" s="313"/>
      <c r="E151" s="313"/>
      <c r="F151" s="313"/>
      <c r="G151" s="313"/>
      <c r="H151" s="313"/>
      <c r="I151" s="313"/>
      <c r="J151" s="313"/>
      <c r="K151" s="313"/>
      <c r="L151" s="313"/>
      <c r="M151" s="313"/>
      <c r="N151" s="313"/>
      <c r="O151" s="313"/>
      <c r="P151" s="313"/>
      <c r="Q151" s="313"/>
      <c r="R151" s="313"/>
      <c r="S151" s="313"/>
      <c r="T151" s="313"/>
      <c r="U151" s="313"/>
      <c r="V151" s="313"/>
      <c r="W151" s="313"/>
      <c r="X151" s="313"/>
      <c r="Y151" s="313"/>
      <c r="Z151" s="313"/>
      <c r="AA151" s="313"/>
      <c r="AB151" s="313"/>
      <c r="AC151" s="313"/>
      <c r="AD151" s="313"/>
      <c r="AE151" s="313"/>
      <c r="AF151" s="345"/>
      <c r="AG151" s="313"/>
      <c r="AH151" s="313"/>
      <c r="AI151" s="313"/>
      <c r="AJ151" s="313"/>
      <c r="AK151" s="313"/>
      <c r="AL151" s="313"/>
      <c r="AM151" s="313"/>
      <c r="AN151" s="313"/>
      <c r="AO151" s="313"/>
      <c r="AP151" s="111"/>
      <c r="AQ151" s="110"/>
      <c r="AR151" s="110"/>
      <c r="AS151" s="110"/>
      <c r="AT151" s="110"/>
      <c r="AU151" s="110"/>
      <c r="AV151" s="110"/>
      <c r="AW151" s="110"/>
    </row>
    <row r="152" spans="2:49" x14ac:dyDescent="0.2">
      <c r="B152" s="120"/>
      <c r="C152" s="313"/>
      <c r="D152" s="313"/>
      <c r="E152" s="313"/>
      <c r="F152" s="313"/>
      <c r="G152" s="313"/>
      <c r="H152" s="313"/>
      <c r="I152" s="313"/>
      <c r="J152" s="313"/>
      <c r="K152" s="313"/>
      <c r="L152" s="313"/>
      <c r="M152" s="313"/>
      <c r="N152" s="313"/>
      <c r="O152" s="313"/>
      <c r="P152" s="313"/>
      <c r="Q152" s="313"/>
      <c r="R152" s="313"/>
      <c r="S152" s="313"/>
      <c r="T152" s="313"/>
      <c r="U152" s="313"/>
      <c r="V152" s="313"/>
      <c r="W152" s="313"/>
      <c r="X152" s="313"/>
      <c r="Y152" s="313"/>
      <c r="Z152" s="313"/>
      <c r="AA152" s="313"/>
      <c r="AB152" s="313"/>
      <c r="AC152" s="313"/>
      <c r="AD152" s="313"/>
      <c r="AE152" s="313"/>
      <c r="AF152" s="345"/>
      <c r="AG152" s="313"/>
      <c r="AH152" s="313"/>
      <c r="AI152" s="313"/>
      <c r="AJ152" s="313"/>
      <c r="AK152" s="313"/>
      <c r="AL152" s="313"/>
      <c r="AM152" s="313"/>
      <c r="AN152" s="313"/>
      <c r="AO152" s="313"/>
      <c r="AP152" s="131"/>
      <c r="AQ152" s="132"/>
      <c r="AR152" s="132"/>
      <c r="AS152" s="132"/>
      <c r="AT152" s="132"/>
      <c r="AU152" s="132"/>
      <c r="AV152" s="132"/>
      <c r="AW152" s="132"/>
    </row>
    <row r="153" spans="2:49" x14ac:dyDescent="0.2">
      <c r="B153" s="109"/>
      <c r="C153" s="313"/>
      <c r="D153" s="313"/>
      <c r="E153" s="313"/>
      <c r="F153" s="313"/>
      <c r="G153" s="313"/>
      <c r="H153" s="313"/>
      <c r="I153" s="313"/>
      <c r="J153" s="313"/>
      <c r="K153" s="313"/>
      <c r="L153" s="313"/>
      <c r="M153" s="313"/>
      <c r="N153" s="313"/>
      <c r="O153" s="313"/>
      <c r="P153" s="313"/>
      <c r="Q153" s="313"/>
      <c r="R153" s="313"/>
      <c r="S153" s="313"/>
      <c r="T153" s="313"/>
      <c r="U153" s="313"/>
      <c r="V153" s="313"/>
      <c r="W153" s="313"/>
      <c r="X153" s="313"/>
      <c r="Y153" s="313"/>
      <c r="Z153" s="313"/>
      <c r="AA153" s="313"/>
      <c r="AB153" s="313"/>
      <c r="AC153" s="313"/>
      <c r="AD153" s="313"/>
      <c r="AE153" s="313"/>
      <c r="AF153" s="345"/>
      <c r="AG153" s="313"/>
      <c r="AH153" s="313"/>
      <c r="AI153" s="313"/>
      <c r="AJ153" s="313"/>
      <c r="AK153" s="313"/>
      <c r="AL153" s="313"/>
      <c r="AM153" s="313"/>
      <c r="AN153" s="313"/>
      <c r="AO153" s="313"/>
      <c r="AP153" s="131"/>
      <c r="AQ153" s="132"/>
      <c r="AR153" s="132"/>
      <c r="AS153" s="132"/>
      <c r="AT153" s="132"/>
      <c r="AU153" s="132"/>
      <c r="AV153" s="132"/>
      <c r="AW153" s="132"/>
    </row>
    <row r="154" spans="2:49" x14ac:dyDescent="0.2">
      <c r="AP154" s="29"/>
    </row>
    <row r="155" spans="2:49" x14ac:dyDescent="0.2">
      <c r="AP155" s="29"/>
    </row>
    <row r="156" spans="2:49" x14ac:dyDescent="0.2">
      <c r="AP156" s="29"/>
    </row>
    <row r="157" spans="2:49" x14ac:dyDescent="0.2">
      <c r="AP157" s="29"/>
    </row>
    <row r="158" spans="2:49" x14ac:dyDescent="0.2">
      <c r="AP158" s="29"/>
    </row>
    <row r="159" spans="2:49" x14ac:dyDescent="0.2">
      <c r="AP159" s="29"/>
    </row>
    <row r="160" spans="2:49" x14ac:dyDescent="0.2">
      <c r="AP160" s="29"/>
    </row>
    <row r="161" spans="42:42" x14ac:dyDescent="0.2">
      <c r="AP161" s="29"/>
    </row>
    <row r="162" spans="42:42" x14ac:dyDescent="0.2">
      <c r="AP162" s="29"/>
    </row>
    <row r="163" spans="42:42" x14ac:dyDescent="0.2">
      <c r="AP163" s="29"/>
    </row>
    <row r="164" spans="42:42" x14ac:dyDescent="0.2">
      <c r="AP164" s="29"/>
    </row>
    <row r="165" spans="42:42" x14ac:dyDescent="0.2">
      <c r="AP165" s="29"/>
    </row>
    <row r="166" spans="42:42" x14ac:dyDescent="0.2">
      <c r="AP166" s="29"/>
    </row>
    <row r="167" spans="42:42" x14ac:dyDescent="0.2">
      <c r="AP167" s="29"/>
    </row>
    <row r="168" spans="42:42" x14ac:dyDescent="0.2">
      <c r="AP168" s="29"/>
    </row>
    <row r="169" spans="42:42" x14ac:dyDescent="0.2">
      <c r="AP169" s="29"/>
    </row>
    <row r="170" spans="42:42" x14ac:dyDescent="0.2">
      <c r="AP170" s="29"/>
    </row>
    <row r="171" spans="42:42" x14ac:dyDescent="0.2">
      <c r="AP171" s="29"/>
    </row>
    <row r="172" spans="42:42" x14ac:dyDescent="0.2">
      <c r="AP172" s="29"/>
    </row>
    <row r="173" spans="42:42" x14ac:dyDescent="0.2">
      <c r="AP173" s="29"/>
    </row>
    <row r="174" spans="42:42" x14ac:dyDescent="0.2">
      <c r="AP174" s="29"/>
    </row>
    <row r="175" spans="42:42" x14ac:dyDescent="0.2">
      <c r="AP175" s="29"/>
    </row>
    <row r="176" spans="42:42" x14ac:dyDescent="0.2">
      <c r="AP176" s="29"/>
    </row>
    <row r="177" spans="42:42" x14ac:dyDescent="0.2">
      <c r="AP177" s="29"/>
    </row>
    <row r="178" spans="42:42" x14ac:dyDescent="0.2">
      <c r="AP178" s="29"/>
    </row>
    <row r="179" spans="42:42" x14ac:dyDescent="0.2">
      <c r="AP179" s="29"/>
    </row>
    <row r="180" spans="42:42" x14ac:dyDescent="0.2">
      <c r="AP180" s="29"/>
    </row>
    <row r="181" spans="42:42" x14ac:dyDescent="0.2">
      <c r="AP181" s="29"/>
    </row>
    <row r="182" spans="42:42" x14ac:dyDescent="0.2">
      <c r="AP182" s="29"/>
    </row>
    <row r="183" spans="42:42" x14ac:dyDescent="0.2">
      <c r="AP183" s="29"/>
    </row>
    <row r="184" spans="42:42" x14ac:dyDescent="0.2">
      <c r="AP184" s="29"/>
    </row>
    <row r="185" spans="42:42" x14ac:dyDescent="0.2">
      <c r="AP185" s="29"/>
    </row>
    <row r="186" spans="42:42" x14ac:dyDescent="0.2">
      <c r="AP186" s="29"/>
    </row>
    <row r="187" spans="42:42" x14ac:dyDescent="0.2">
      <c r="AP187" s="29"/>
    </row>
    <row r="188" spans="42:42" x14ac:dyDescent="0.2">
      <c r="AP188" s="29"/>
    </row>
    <row r="189" spans="42:42" x14ac:dyDescent="0.2">
      <c r="AP189" s="29"/>
    </row>
    <row r="190" spans="42:42" x14ac:dyDescent="0.2">
      <c r="AP190" s="29"/>
    </row>
    <row r="191" spans="42:42" x14ac:dyDescent="0.2">
      <c r="AP191" s="29"/>
    </row>
    <row r="192" spans="42:42" x14ac:dyDescent="0.2">
      <c r="AP192" s="29"/>
    </row>
    <row r="193" spans="42:42" x14ac:dyDescent="0.2">
      <c r="AP193" s="29"/>
    </row>
    <row r="194" spans="42:42" x14ac:dyDescent="0.2">
      <c r="AP194" s="29"/>
    </row>
    <row r="195" spans="42:42" x14ac:dyDescent="0.2">
      <c r="AP195" s="29"/>
    </row>
    <row r="196" spans="42:42" x14ac:dyDescent="0.2">
      <c r="AP196" s="29"/>
    </row>
    <row r="197" spans="42:42" x14ac:dyDescent="0.2">
      <c r="AP197" s="29"/>
    </row>
    <row r="198" spans="42:42" x14ac:dyDescent="0.2">
      <c r="AP198" s="29"/>
    </row>
    <row r="199" spans="42:42" x14ac:dyDescent="0.2">
      <c r="AP199" s="29"/>
    </row>
    <row r="200" spans="42:42" x14ac:dyDescent="0.2">
      <c r="AP200" s="29"/>
    </row>
    <row r="201" spans="42:42" x14ac:dyDescent="0.2">
      <c r="AP201" s="29"/>
    </row>
    <row r="202" spans="42:42" x14ac:dyDescent="0.2">
      <c r="AP202" s="29"/>
    </row>
    <row r="203" spans="42:42" x14ac:dyDescent="0.2">
      <c r="AP203" s="29"/>
    </row>
    <row r="204" spans="42:42" x14ac:dyDescent="0.2">
      <c r="AP204" s="29"/>
    </row>
    <row r="205" spans="42:42" x14ac:dyDescent="0.2">
      <c r="AP205" s="29"/>
    </row>
    <row r="206" spans="42:42" x14ac:dyDescent="0.2">
      <c r="AP206" s="29"/>
    </row>
    <row r="207" spans="42:42" x14ac:dyDescent="0.2">
      <c r="AP207" s="29"/>
    </row>
    <row r="208" spans="42:42" x14ac:dyDescent="0.2">
      <c r="AP208" s="29"/>
    </row>
    <row r="209" spans="42:42" x14ac:dyDescent="0.2">
      <c r="AP209" s="29"/>
    </row>
    <row r="210" spans="42:42" x14ac:dyDescent="0.2">
      <c r="AP210" s="29"/>
    </row>
    <row r="211" spans="42:42" x14ac:dyDescent="0.2">
      <c r="AP211" s="29"/>
    </row>
    <row r="212" spans="42:42" x14ac:dyDescent="0.2">
      <c r="AP212" s="29"/>
    </row>
    <row r="213" spans="42:42" x14ac:dyDescent="0.2">
      <c r="AP213" s="29"/>
    </row>
    <row r="214" spans="42:42" x14ac:dyDescent="0.2">
      <c r="AP214" s="29"/>
    </row>
    <row r="215" spans="42:42" x14ac:dyDescent="0.2">
      <c r="AP215" s="29"/>
    </row>
    <row r="216" spans="42:42" x14ac:dyDescent="0.2">
      <c r="AP216" s="29"/>
    </row>
    <row r="217" spans="42:42" x14ac:dyDescent="0.2">
      <c r="AP217" s="29"/>
    </row>
    <row r="218" spans="42:42" x14ac:dyDescent="0.2">
      <c r="AP218" s="29"/>
    </row>
    <row r="219" spans="42:42" x14ac:dyDescent="0.2">
      <c r="AP219" s="29"/>
    </row>
    <row r="220" spans="42:42" x14ac:dyDescent="0.2">
      <c r="AP220" s="29"/>
    </row>
    <row r="221" spans="42:42" x14ac:dyDescent="0.2">
      <c r="AP221" s="29"/>
    </row>
    <row r="222" spans="42:42" x14ac:dyDescent="0.2">
      <c r="AP222" s="29"/>
    </row>
    <row r="223" spans="42:42" x14ac:dyDescent="0.2">
      <c r="AP223" s="29"/>
    </row>
    <row r="224" spans="42:42" x14ac:dyDescent="0.2">
      <c r="AP224" s="29"/>
    </row>
    <row r="225" spans="42:42" x14ac:dyDescent="0.2">
      <c r="AP225" s="29"/>
    </row>
    <row r="226" spans="42:42" x14ac:dyDescent="0.2">
      <c r="AP226" s="29"/>
    </row>
    <row r="227" spans="42:42" x14ac:dyDescent="0.2">
      <c r="AP227" s="29"/>
    </row>
    <row r="228" spans="42:42" x14ac:dyDescent="0.2">
      <c r="AP228" s="29"/>
    </row>
    <row r="229" spans="42:42" x14ac:dyDescent="0.2">
      <c r="AP229" s="29"/>
    </row>
    <row r="230" spans="42:42" x14ac:dyDescent="0.2">
      <c r="AP230" s="29"/>
    </row>
    <row r="231" spans="42:42" x14ac:dyDescent="0.2">
      <c r="AP231" s="29"/>
    </row>
    <row r="232" spans="42:42" x14ac:dyDescent="0.2">
      <c r="AP232" s="29"/>
    </row>
    <row r="233" spans="42:42" x14ac:dyDescent="0.2">
      <c r="AP233" s="29"/>
    </row>
    <row r="234" spans="42:42" x14ac:dyDescent="0.2">
      <c r="AP234" s="29"/>
    </row>
    <row r="235" spans="42:42" x14ac:dyDescent="0.2">
      <c r="AP235" s="29"/>
    </row>
    <row r="236" spans="42:42" x14ac:dyDescent="0.2">
      <c r="AP236" s="29"/>
    </row>
    <row r="237" spans="42:42" x14ac:dyDescent="0.2">
      <c r="AP237" s="29"/>
    </row>
    <row r="238" spans="42:42" x14ac:dyDescent="0.2">
      <c r="AP238" s="29"/>
    </row>
    <row r="239" spans="42:42" x14ac:dyDescent="0.2">
      <c r="AP239" s="29"/>
    </row>
    <row r="240" spans="42:42" x14ac:dyDescent="0.2">
      <c r="AP240" s="29"/>
    </row>
    <row r="241" spans="42:42" x14ac:dyDescent="0.2">
      <c r="AP241" s="29"/>
    </row>
    <row r="242" spans="42:42" x14ac:dyDescent="0.2">
      <c r="AP242" s="29"/>
    </row>
    <row r="243" spans="42:42" x14ac:dyDescent="0.2">
      <c r="AP243" s="29"/>
    </row>
    <row r="244" spans="42:42" x14ac:dyDescent="0.2">
      <c r="AP244" s="29"/>
    </row>
    <row r="245" spans="42:42" x14ac:dyDescent="0.2">
      <c r="AP245" s="29"/>
    </row>
    <row r="246" spans="42:42" x14ac:dyDescent="0.2">
      <c r="AP246" s="29"/>
    </row>
    <row r="247" spans="42:42" x14ac:dyDescent="0.2">
      <c r="AP247" s="29"/>
    </row>
    <row r="248" spans="42:42" x14ac:dyDescent="0.2">
      <c r="AP248" s="29"/>
    </row>
    <row r="249" spans="42:42" x14ac:dyDescent="0.2">
      <c r="AP249" s="29"/>
    </row>
    <row r="250" spans="42:42" x14ac:dyDescent="0.2">
      <c r="AP250" s="29"/>
    </row>
    <row r="251" spans="42:42" x14ac:dyDescent="0.2">
      <c r="AP251" s="29"/>
    </row>
    <row r="252" spans="42:42" x14ac:dyDescent="0.2">
      <c r="AP252" s="29"/>
    </row>
    <row r="253" spans="42:42" x14ac:dyDescent="0.2">
      <c r="AP253" s="29"/>
    </row>
    <row r="254" spans="42:42" x14ac:dyDescent="0.2">
      <c r="AP254" s="29"/>
    </row>
    <row r="255" spans="42:42" x14ac:dyDescent="0.2">
      <c r="AP255" s="29"/>
    </row>
    <row r="256" spans="42:42" x14ac:dyDescent="0.2">
      <c r="AP256" s="29"/>
    </row>
    <row r="257" spans="42:42" x14ac:dyDescent="0.2">
      <c r="AP257" s="29"/>
    </row>
    <row r="258" spans="42:42" x14ac:dyDescent="0.2">
      <c r="AP258" s="29"/>
    </row>
    <row r="259" spans="42:42" x14ac:dyDescent="0.2">
      <c r="AP259" s="29"/>
    </row>
    <row r="260" spans="42:42" x14ac:dyDescent="0.2">
      <c r="AP260" s="29"/>
    </row>
    <row r="261" spans="42:42" x14ac:dyDescent="0.2">
      <c r="AP261" s="29"/>
    </row>
    <row r="262" spans="42:42" x14ac:dyDescent="0.2">
      <c r="AP262" s="29"/>
    </row>
    <row r="263" spans="42:42" x14ac:dyDescent="0.2">
      <c r="AP263" s="29"/>
    </row>
    <row r="264" spans="42:42" x14ac:dyDescent="0.2">
      <c r="AP264" s="29"/>
    </row>
    <row r="265" spans="42:42" x14ac:dyDescent="0.2">
      <c r="AP265" s="29"/>
    </row>
    <row r="266" spans="42:42" x14ac:dyDescent="0.2">
      <c r="AP266" s="29"/>
    </row>
    <row r="267" spans="42:42" x14ac:dyDescent="0.2">
      <c r="AP267" s="29"/>
    </row>
    <row r="268" spans="42:42" x14ac:dyDescent="0.2">
      <c r="AP268" s="29"/>
    </row>
    <row r="269" spans="42:42" x14ac:dyDescent="0.2">
      <c r="AP269" s="29"/>
    </row>
    <row r="270" spans="42:42" x14ac:dyDescent="0.2">
      <c r="AP270" s="29"/>
    </row>
    <row r="271" spans="42:42" x14ac:dyDescent="0.2">
      <c r="AP271" s="29"/>
    </row>
    <row r="272" spans="42:42" x14ac:dyDescent="0.2">
      <c r="AP272" s="29"/>
    </row>
    <row r="273" spans="42:42" x14ac:dyDescent="0.2">
      <c r="AP273" s="29"/>
    </row>
    <row r="274" spans="42:42" x14ac:dyDescent="0.2">
      <c r="AP274" s="29"/>
    </row>
    <row r="275" spans="42:42" x14ac:dyDescent="0.2">
      <c r="AP275" s="29"/>
    </row>
    <row r="276" spans="42:42" x14ac:dyDescent="0.2">
      <c r="AP276" s="29"/>
    </row>
    <row r="277" spans="42:42" x14ac:dyDescent="0.2">
      <c r="AP277" s="29"/>
    </row>
    <row r="278" spans="42:42" x14ac:dyDescent="0.2">
      <c r="AP278" s="29"/>
    </row>
    <row r="279" spans="42:42" x14ac:dyDescent="0.2">
      <c r="AP279" s="29"/>
    </row>
    <row r="280" spans="42:42" x14ac:dyDescent="0.2">
      <c r="AP280" s="29"/>
    </row>
    <row r="281" spans="42:42" x14ac:dyDescent="0.2">
      <c r="AP281" s="29"/>
    </row>
    <row r="282" spans="42:42" x14ac:dyDescent="0.2">
      <c r="AP282" s="29"/>
    </row>
    <row r="283" spans="42:42" x14ac:dyDescent="0.2">
      <c r="AP283" s="29"/>
    </row>
    <row r="284" spans="42:42" x14ac:dyDescent="0.2">
      <c r="AP284" s="29"/>
    </row>
    <row r="285" spans="42:42" x14ac:dyDescent="0.2">
      <c r="AP285" s="29"/>
    </row>
    <row r="286" spans="42:42" x14ac:dyDescent="0.2">
      <c r="AP286" s="29"/>
    </row>
    <row r="287" spans="42:42" x14ac:dyDescent="0.2">
      <c r="AP287" s="29"/>
    </row>
    <row r="288" spans="42:42" x14ac:dyDescent="0.2">
      <c r="AP288" s="29"/>
    </row>
    <row r="289" spans="42:42" x14ac:dyDescent="0.2">
      <c r="AP289" s="29"/>
    </row>
    <row r="290" spans="42:42" x14ac:dyDescent="0.2">
      <c r="AP290" s="29"/>
    </row>
    <row r="291" spans="42:42" x14ac:dyDescent="0.2">
      <c r="AP291" s="29"/>
    </row>
    <row r="292" spans="42:42" x14ac:dyDescent="0.2">
      <c r="AP292" s="29"/>
    </row>
  </sheetData>
  <sheetProtection sheet="1" objects="1" scenarios="1" selectLockedCells="1"/>
  <mergeCells count="120">
    <mergeCell ref="D11:Q11"/>
    <mergeCell ref="D59:Q59"/>
    <mergeCell ref="D95:Q95"/>
    <mergeCell ref="D77:Q77"/>
    <mergeCell ref="U59:U60"/>
    <mergeCell ref="U77:U78"/>
    <mergeCell ref="V77:V78"/>
    <mergeCell ref="V11:V12"/>
    <mergeCell ref="V59:V60"/>
    <mergeCell ref="S59:S60"/>
    <mergeCell ref="C58:S58"/>
    <mergeCell ref="R59:R60"/>
    <mergeCell ref="AU59:AU60"/>
    <mergeCell ref="AU77:AU78"/>
    <mergeCell ref="AU95:AU96"/>
    <mergeCell ref="AN59:AN60"/>
    <mergeCell ref="AM59:AM60"/>
    <mergeCell ref="AN95:AN96"/>
    <mergeCell ref="AM95:AM96"/>
    <mergeCell ref="AK95:AK96"/>
    <mergeCell ref="AM58:AO58"/>
    <mergeCell ref="AG58:AK58"/>
    <mergeCell ref="AM77:AM78"/>
    <mergeCell ref="AQ94:AW94"/>
    <mergeCell ref="AV77:AV78"/>
    <mergeCell ref="AS77:AS78"/>
    <mergeCell ref="AO77:AO78"/>
    <mergeCell ref="AQ77:AQ78"/>
    <mergeCell ref="AW77:AW78"/>
    <mergeCell ref="AT77:AT78"/>
    <mergeCell ref="AM94:AO94"/>
    <mergeCell ref="AN77:AN78"/>
    <mergeCell ref="AK77:AK78"/>
    <mergeCell ref="AJ77:AJ78"/>
    <mergeCell ref="AG94:AK94"/>
    <mergeCell ref="AW95:AW96"/>
    <mergeCell ref="AD11:AD12"/>
    <mergeCell ref="AO59:AO60"/>
    <mergeCell ref="AJ11:AJ12"/>
    <mergeCell ref="AQ58:AW58"/>
    <mergeCell ref="AV59:AV60"/>
    <mergeCell ref="AT59:AT60"/>
    <mergeCell ref="AS59:AS60"/>
    <mergeCell ref="AQ59:AQ60"/>
    <mergeCell ref="AQ76:AW76"/>
    <mergeCell ref="U58:AE58"/>
    <mergeCell ref="AW59:AW60"/>
    <mergeCell ref="AK59:AK60"/>
    <mergeCell ref="AG76:AK76"/>
    <mergeCell ref="AH59:AH60"/>
    <mergeCell ref="AG59:AG60"/>
    <mergeCell ref="U11:U12"/>
    <mergeCell ref="X59:X60"/>
    <mergeCell ref="AC59:AC60"/>
    <mergeCell ref="AD59:AD60"/>
    <mergeCell ref="Z59:Z60"/>
    <mergeCell ref="AI59:AI60"/>
    <mergeCell ref="AJ59:AJ60"/>
    <mergeCell ref="AM76:AO76"/>
    <mergeCell ref="AU11:AU12"/>
    <mergeCell ref="AV95:AV96"/>
    <mergeCell ref="AQ95:AQ96"/>
    <mergeCell ref="AT95:AT96"/>
    <mergeCell ref="AS95:AS96"/>
    <mergeCell ref="AO95:AO96"/>
    <mergeCell ref="AI95:AI96"/>
    <mergeCell ref="AH95:AH96"/>
    <mergeCell ref="AJ95:AJ96"/>
    <mergeCell ref="AD77:AD78"/>
    <mergeCell ref="AI77:AI78"/>
    <mergeCell ref="AH77:AH78"/>
    <mergeCell ref="AE95:AE96"/>
    <mergeCell ref="AG77:AG78"/>
    <mergeCell ref="AE77:AE78"/>
    <mergeCell ref="U94:AE94"/>
    <mergeCell ref="AG95:AG96"/>
    <mergeCell ref="V95:V96"/>
    <mergeCell ref="Z95:Z96"/>
    <mergeCell ref="AE59:AE60"/>
    <mergeCell ref="S95:S96"/>
    <mergeCell ref="R95:R96"/>
    <mergeCell ref="S77:S78"/>
    <mergeCell ref="R77:R78"/>
    <mergeCell ref="C94:S94"/>
    <mergeCell ref="C76:S76"/>
    <mergeCell ref="AC95:AC96"/>
    <mergeCell ref="Y59:Y60"/>
    <mergeCell ref="U95:U96"/>
    <mergeCell ref="AD95:AD96"/>
    <mergeCell ref="AC77:AC78"/>
    <mergeCell ref="U76:AE76"/>
    <mergeCell ref="Y95:Y96"/>
    <mergeCell ref="X95:X96"/>
    <mergeCell ref="Z77:Z78"/>
    <mergeCell ref="Y77:Y78"/>
    <mergeCell ref="X77:X78"/>
    <mergeCell ref="AQ10:AW10"/>
    <mergeCell ref="AS11:AS12"/>
    <mergeCell ref="AT11:AT12"/>
    <mergeCell ref="AQ11:AQ12"/>
    <mergeCell ref="AV11:AV12"/>
    <mergeCell ref="AW11:AW12"/>
    <mergeCell ref="C10:S10"/>
    <mergeCell ref="AI11:AI12"/>
    <mergeCell ref="AO11:AO12"/>
    <mergeCell ref="AE11:AE12"/>
    <mergeCell ref="S11:S12"/>
    <mergeCell ref="AG11:AG12"/>
    <mergeCell ref="AM11:AM12"/>
    <mergeCell ref="AN11:AN12"/>
    <mergeCell ref="AH11:AH12"/>
    <mergeCell ref="AC11:AC12"/>
    <mergeCell ref="AM10:AO10"/>
    <mergeCell ref="AK11:AK12"/>
    <mergeCell ref="AG10:AK10"/>
    <mergeCell ref="U10:AE10"/>
    <mergeCell ref="R11:R12"/>
    <mergeCell ref="X11:X12"/>
    <mergeCell ref="Y11:Y12"/>
    <mergeCell ref="Z11:Z12"/>
  </mergeCells>
  <phoneticPr fontId="1" type="noConversion"/>
  <pageMargins left="0.75" right="0.75" top="1" bottom="1" header="0.5" footer="0.5"/>
  <pageSetup orientation="portrait"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S245"/>
  <sheetViews>
    <sheetView workbookViewId="0">
      <pane xSplit="2" ySplit="1" topLeftCell="C70" activePane="bottomRight" state="frozen"/>
      <selection pane="topRight" activeCell="C1" sqref="C1"/>
      <selection pane="bottomLeft" activeCell="A2" sqref="A2"/>
      <selection pane="bottomRight" activeCell="I183" sqref="I183"/>
    </sheetView>
  </sheetViews>
  <sheetFormatPr baseColWidth="10" defaultColWidth="10.83203125" defaultRowHeight="16" x14ac:dyDescent="0.2"/>
  <cols>
    <col min="1" max="1" width="2" style="1" customWidth="1"/>
    <col min="2" max="2" width="38.5" style="1" customWidth="1"/>
    <col min="3" max="4" width="11" style="1" customWidth="1"/>
    <col min="5" max="5" width="11.1640625" style="1" customWidth="1"/>
    <col min="6" max="6" width="2" style="57" customWidth="1"/>
    <col min="7" max="8" width="11.83203125" style="1" customWidth="1"/>
    <col min="9" max="9" width="12" style="1" customWidth="1"/>
    <col min="10" max="10" width="1.6640625" style="57" customWidth="1"/>
    <col min="11" max="11" width="13.6640625" style="1" customWidth="1"/>
    <col min="12" max="12" width="13.83203125" style="1" customWidth="1"/>
    <col min="13" max="13" width="2" style="1" customWidth="1"/>
    <col min="14" max="16384" width="10.83203125" style="1"/>
  </cols>
  <sheetData>
    <row r="1" spans="2:12" ht="25" x14ac:dyDescent="0.25">
      <c r="B1" s="60" t="s">
        <v>260</v>
      </c>
    </row>
    <row r="3" spans="2:12" s="251" customFormat="1" ht="18" x14ac:dyDescent="0.2">
      <c r="B3" s="3"/>
      <c r="C3" s="549" t="s">
        <v>294</v>
      </c>
      <c r="D3" s="549"/>
      <c r="E3" s="549"/>
      <c r="F3" s="549"/>
      <c r="G3" s="549"/>
      <c r="H3" s="549"/>
      <c r="I3" s="549"/>
      <c r="J3" s="549"/>
      <c r="K3" s="549"/>
      <c r="L3" s="549"/>
    </row>
    <row r="4" spans="2:12" s="251" customFormat="1" x14ac:dyDescent="0.2">
      <c r="C4" s="550" t="s">
        <v>149</v>
      </c>
      <c r="D4" s="550"/>
      <c r="E4" s="550"/>
      <c r="F4" s="222"/>
      <c r="G4" s="550" t="s">
        <v>252</v>
      </c>
      <c r="H4" s="550"/>
      <c r="I4" s="550"/>
      <c r="J4" s="279"/>
      <c r="K4" s="550" t="s">
        <v>105</v>
      </c>
      <c r="L4" s="550"/>
    </row>
    <row r="5" spans="2:12" s="251" customFormat="1" ht="15.75" customHeight="1" x14ac:dyDescent="0.2">
      <c r="C5" s="280"/>
      <c r="D5" s="280"/>
      <c r="E5" s="280"/>
      <c r="F5" s="257"/>
      <c r="G5" s="552" t="s">
        <v>103</v>
      </c>
      <c r="H5" s="552" t="s">
        <v>98</v>
      </c>
      <c r="I5" s="258" t="s">
        <v>74</v>
      </c>
      <c r="J5" s="279"/>
      <c r="K5" s="552" t="s">
        <v>73</v>
      </c>
      <c r="L5" s="552" t="s">
        <v>98</v>
      </c>
    </row>
    <row r="6" spans="2:12" s="251" customFormat="1" ht="17" thickBot="1" x14ac:dyDescent="0.25">
      <c r="B6" s="2" t="s">
        <v>250</v>
      </c>
      <c r="C6" s="259" t="s">
        <v>78</v>
      </c>
      <c r="D6" s="259" t="s">
        <v>79</v>
      </c>
      <c r="E6" s="259" t="s">
        <v>251</v>
      </c>
      <c r="F6" s="278"/>
      <c r="G6" s="553"/>
      <c r="H6" s="553"/>
      <c r="I6" s="259" t="s">
        <v>253</v>
      </c>
      <c r="J6" s="278"/>
      <c r="K6" s="553"/>
      <c r="L6" s="553"/>
    </row>
    <row r="7" spans="2:12" s="251" customFormat="1" x14ac:dyDescent="0.2">
      <c r="B7" s="4" t="s">
        <v>292</v>
      </c>
      <c r="C7" s="5"/>
      <c r="D7" s="5"/>
      <c r="E7" s="5"/>
      <c r="F7" s="260"/>
      <c r="G7" s="5"/>
      <c r="H7" s="5"/>
      <c r="I7" s="6"/>
      <c r="J7" s="269"/>
      <c r="K7" s="5"/>
      <c r="L7" s="5"/>
    </row>
    <row r="8" spans="2:12" s="251" customFormat="1" x14ac:dyDescent="0.2">
      <c r="B8" s="251" t="s">
        <v>166</v>
      </c>
      <c r="C8" s="292">
        <f>C50+C94+C138+C182</f>
        <v>8</v>
      </c>
      <c r="D8" s="292">
        <f>D50+D94+D138+D182</f>
        <v>8</v>
      </c>
      <c r="E8" s="292">
        <f>E50+E94+E138+E182</f>
        <v>8</v>
      </c>
      <c r="F8" s="261"/>
      <c r="G8" s="294">
        <f t="shared" ref="G8:G24" si="0">G50+G94+G138+G182</f>
        <v>0</v>
      </c>
      <c r="H8" s="296">
        <f>C8-E8</f>
        <v>0</v>
      </c>
      <c r="I8" s="21">
        <f>'Staff input data'!$C$118</f>
        <v>110000</v>
      </c>
      <c r="J8" s="270"/>
      <c r="K8" s="13">
        <f>I8*G8</f>
        <v>0</v>
      </c>
      <c r="L8" s="13">
        <f>I8*H8</f>
        <v>0</v>
      </c>
    </row>
    <row r="9" spans="2:12" s="251" customFormat="1" x14ac:dyDescent="0.2">
      <c r="B9" s="251" t="s">
        <v>466</v>
      </c>
      <c r="C9" s="292">
        <f t="shared" ref="C9:E9" si="1">C51+C95+C139+C183</f>
        <v>13</v>
      </c>
      <c r="D9" s="292">
        <f t="shared" si="1"/>
        <v>15.177777777777777</v>
      </c>
      <c r="E9" s="292">
        <f t="shared" si="1"/>
        <v>15.177777777777777</v>
      </c>
      <c r="F9" s="261"/>
      <c r="G9" s="294">
        <f t="shared" si="0"/>
        <v>-2.1777777777777776</v>
      </c>
      <c r="H9" s="294">
        <f t="shared" ref="H9:H16" si="2">C9-E9</f>
        <v>-2.1777777777777771</v>
      </c>
      <c r="I9" s="21">
        <f>'Staff input data'!$C$119</f>
        <v>90000</v>
      </c>
      <c r="J9" s="270"/>
      <c r="K9" s="13">
        <f t="shared" ref="K9:K16" si="3">I9*G9</f>
        <v>-195999.99999999997</v>
      </c>
      <c r="L9" s="13">
        <f t="shared" ref="L9:L16" si="4">I9*H9</f>
        <v>-195999.99999999994</v>
      </c>
    </row>
    <row r="10" spans="2:12" s="251" customFormat="1" x14ac:dyDescent="0.2">
      <c r="B10" s="57" t="s">
        <v>357</v>
      </c>
      <c r="C10" s="292">
        <f t="shared" ref="C10:E10" si="5">C52+C96+C140+C184</f>
        <v>7.5</v>
      </c>
      <c r="D10" s="292">
        <f>D52+D96+D140+D184</f>
        <v>44.724999999999994</v>
      </c>
      <c r="E10" s="292">
        <f t="shared" si="5"/>
        <v>44.724999999999994</v>
      </c>
      <c r="F10" s="261"/>
      <c r="G10" s="294">
        <f t="shared" si="0"/>
        <v>-37.224999999999994</v>
      </c>
      <c r="H10" s="294">
        <f t="shared" si="2"/>
        <v>-37.224999999999994</v>
      </c>
      <c r="I10" s="22">
        <f>'Staff input data'!$C$117</f>
        <v>70000</v>
      </c>
      <c r="J10" s="271"/>
      <c r="K10" s="14">
        <f t="shared" si="3"/>
        <v>-2605749.9999999995</v>
      </c>
      <c r="L10" s="14">
        <f t="shared" si="4"/>
        <v>-2605749.9999999995</v>
      </c>
    </row>
    <row r="11" spans="2:12" s="251" customFormat="1" x14ac:dyDescent="0.2">
      <c r="B11" s="251" t="s">
        <v>346</v>
      </c>
      <c r="C11" s="292">
        <f t="shared" ref="C11:E11" si="6">C53+C97+C141+C185</f>
        <v>166</v>
      </c>
      <c r="D11" s="292">
        <f t="shared" si="6"/>
        <v>519.74857142857138</v>
      </c>
      <c r="E11" s="292">
        <f t="shared" si="6"/>
        <v>519.74857142857138</v>
      </c>
      <c r="F11" s="261"/>
      <c r="G11" s="294">
        <f t="shared" si="0"/>
        <v>-353.74857142857138</v>
      </c>
      <c r="H11" s="294">
        <f t="shared" si="2"/>
        <v>-353.74857142857138</v>
      </c>
      <c r="I11" s="22">
        <f>'Staff input data'!$C$117</f>
        <v>70000</v>
      </c>
      <c r="J11" s="271"/>
      <c r="K11" s="14">
        <f t="shared" si="3"/>
        <v>-24762399.999999996</v>
      </c>
      <c r="L11" s="14">
        <f t="shared" si="4"/>
        <v>-24762399.999999996</v>
      </c>
    </row>
    <row r="12" spans="2:12" s="251" customFormat="1" x14ac:dyDescent="0.2">
      <c r="B12" s="251" t="s">
        <v>467</v>
      </c>
      <c r="C12" s="292">
        <f t="shared" ref="C12:E12" si="7">C54+C98+C142+C186</f>
        <v>56</v>
      </c>
      <c r="D12" s="292">
        <f t="shared" si="7"/>
        <v>112.33599999999998</v>
      </c>
      <c r="E12" s="292">
        <f t="shared" si="7"/>
        <v>112.33599999999998</v>
      </c>
      <c r="F12" s="261"/>
      <c r="G12" s="294">
        <f t="shared" si="0"/>
        <v>-56.335999999999999</v>
      </c>
      <c r="H12" s="294">
        <f t="shared" si="2"/>
        <v>-56.335999999999984</v>
      </c>
      <c r="I12" s="22">
        <f>'Staff input data'!$C$117</f>
        <v>70000</v>
      </c>
      <c r="J12" s="271"/>
      <c r="K12" s="14">
        <f t="shared" si="3"/>
        <v>-3943520</v>
      </c>
      <c r="L12" s="14">
        <f t="shared" si="4"/>
        <v>-3943519.9999999991</v>
      </c>
    </row>
    <row r="13" spans="2:12" s="251" customFormat="1" x14ac:dyDescent="0.2">
      <c r="B13" s="251" t="s">
        <v>353</v>
      </c>
      <c r="C13" s="292">
        <f t="shared" ref="C13:E13" si="8">C55+C99+C143+C187</f>
        <v>28</v>
      </c>
      <c r="D13" s="292">
        <f t="shared" si="8"/>
        <v>64.503546099290787</v>
      </c>
      <c r="E13" s="292">
        <f t="shared" si="8"/>
        <v>64.503546099290787</v>
      </c>
      <c r="F13" s="261"/>
      <c r="G13" s="294">
        <f t="shared" si="0"/>
        <v>-36.50354609929078</v>
      </c>
      <c r="H13" s="294">
        <f t="shared" si="2"/>
        <v>-36.503546099290787</v>
      </c>
      <c r="I13" s="22">
        <f>'Staff input data'!$C$117</f>
        <v>70000</v>
      </c>
      <c r="J13" s="271"/>
      <c r="K13" s="14">
        <f t="shared" si="3"/>
        <v>-2555248.2269503544</v>
      </c>
      <c r="L13" s="14">
        <f t="shared" si="4"/>
        <v>-2555248.2269503549</v>
      </c>
    </row>
    <row r="14" spans="2:12" s="251" customFormat="1" x14ac:dyDescent="0.2">
      <c r="B14" s="251" t="s">
        <v>354</v>
      </c>
      <c r="C14" s="292">
        <f t="shared" ref="C14:E14" si="9">C56+C100+C144+C188</f>
        <v>14</v>
      </c>
      <c r="D14" s="292">
        <f t="shared" si="9"/>
        <v>10.4</v>
      </c>
      <c r="E14" s="292">
        <f t="shared" si="9"/>
        <v>10.4</v>
      </c>
      <c r="F14" s="261"/>
      <c r="G14" s="294">
        <f t="shared" si="0"/>
        <v>3.5999999999999996</v>
      </c>
      <c r="H14" s="294">
        <f t="shared" si="2"/>
        <v>3.5999999999999996</v>
      </c>
      <c r="I14" s="22">
        <f>'Staff input data'!$C$117</f>
        <v>70000</v>
      </c>
      <c r="J14" s="271"/>
      <c r="K14" s="14">
        <f t="shared" si="3"/>
        <v>251999.99999999997</v>
      </c>
      <c r="L14" s="14">
        <f t="shared" si="4"/>
        <v>251999.99999999997</v>
      </c>
    </row>
    <row r="15" spans="2:12" s="251" customFormat="1" x14ac:dyDescent="0.2">
      <c r="B15" s="57" t="s">
        <v>333</v>
      </c>
      <c r="C15" s="292">
        <f t="shared" ref="C15:E15" si="10">C57+C101+C145+C189</f>
        <v>19</v>
      </c>
      <c r="D15" s="293">
        <f t="shared" si="10"/>
        <v>33.927777777777777</v>
      </c>
      <c r="E15" s="293">
        <f t="shared" si="10"/>
        <v>33.927777777777777</v>
      </c>
      <c r="F15" s="261"/>
      <c r="G15" s="294">
        <f>G57+G101+G145+G189</f>
        <v>-14.927777777777779</v>
      </c>
      <c r="H15" s="294">
        <f t="shared" si="2"/>
        <v>-14.927777777777777</v>
      </c>
      <c r="I15" s="22">
        <f>'Staff input data'!$C$117</f>
        <v>70000</v>
      </c>
      <c r="J15" s="271"/>
      <c r="K15" s="14">
        <f t="shared" si="3"/>
        <v>-1044944.4444444445</v>
      </c>
      <c r="L15" s="14">
        <f t="shared" si="4"/>
        <v>-1044944.4444444444</v>
      </c>
    </row>
    <row r="16" spans="2:12" s="251" customFormat="1" x14ac:dyDescent="0.2">
      <c r="B16" s="251" t="s">
        <v>355</v>
      </c>
      <c r="C16" s="292">
        <f t="shared" ref="C16:E16" si="11">C58+C102+C146+C190</f>
        <v>10.5</v>
      </c>
      <c r="D16" s="292">
        <f t="shared" si="11"/>
        <v>39.173777777777779</v>
      </c>
      <c r="E16" s="292">
        <f t="shared" si="11"/>
        <v>39.173777777777779</v>
      </c>
      <c r="F16" s="261"/>
      <c r="G16" s="294">
        <f t="shared" si="0"/>
        <v>-28.673777777777779</v>
      </c>
      <c r="H16" s="294">
        <f t="shared" si="2"/>
        <v>-28.673777777777779</v>
      </c>
      <c r="I16" s="22">
        <f>'Staff input data'!$C$117</f>
        <v>70000</v>
      </c>
      <c r="J16" s="271"/>
      <c r="K16" s="14">
        <f t="shared" si="3"/>
        <v>-2007164.4444444445</v>
      </c>
      <c r="L16" s="14">
        <f t="shared" si="4"/>
        <v>-2007164.4444444445</v>
      </c>
    </row>
    <row r="17" spans="2:12" s="251" customFormat="1" x14ac:dyDescent="0.2">
      <c r="B17" s="251" t="s">
        <v>28</v>
      </c>
      <c r="C17" s="292">
        <f t="shared" ref="C17:E17" si="12">C59+C103+C147+C191</f>
        <v>1</v>
      </c>
      <c r="D17" s="292">
        <f t="shared" si="12"/>
        <v>12.126666666666667</v>
      </c>
      <c r="E17" s="292">
        <f t="shared" si="12"/>
        <v>12.126666666666667</v>
      </c>
      <c r="F17" s="261"/>
      <c r="G17" s="294">
        <f t="shared" si="0"/>
        <v>-11.126666666666667</v>
      </c>
      <c r="H17" s="294">
        <f>C17-E17</f>
        <v>-11.126666666666667</v>
      </c>
      <c r="I17" s="22">
        <f>'Staff input data'!$C$117</f>
        <v>70000</v>
      </c>
      <c r="J17" s="271"/>
      <c r="K17" s="14">
        <f>I17*G17</f>
        <v>-778866.66666666663</v>
      </c>
      <c r="L17" s="14">
        <f>I17*H17</f>
        <v>-778866.66666666663</v>
      </c>
    </row>
    <row r="18" spans="2:12" s="251" customFormat="1" x14ac:dyDescent="0.2">
      <c r="B18" s="57" t="s">
        <v>358</v>
      </c>
      <c r="C18" s="292">
        <f t="shared" ref="C18:E18" si="13">C60+C104+C148+C192</f>
        <v>0</v>
      </c>
      <c r="D18" s="293">
        <f t="shared" si="13"/>
        <v>12.291666666666668</v>
      </c>
      <c r="E18" s="293">
        <f t="shared" si="13"/>
        <v>12.291666666666668</v>
      </c>
      <c r="F18" s="261"/>
      <c r="G18" s="294">
        <f t="shared" si="0"/>
        <v>-12.291666666666668</v>
      </c>
      <c r="H18" s="294">
        <f t="shared" ref="H18:H20" si="14">C18-E18</f>
        <v>-12.291666666666668</v>
      </c>
      <c r="I18" s="22">
        <f>'Staff input data'!$C$117</f>
        <v>70000</v>
      </c>
      <c r="J18" s="271"/>
      <c r="K18" s="14">
        <f t="shared" ref="K18:K20" si="15">I18*G18</f>
        <v>-860416.66666666674</v>
      </c>
      <c r="L18" s="14">
        <f t="shared" ref="L18:L20" si="16">I18*H18</f>
        <v>-860416.66666666674</v>
      </c>
    </row>
    <row r="19" spans="2:12" s="251" customFormat="1" x14ac:dyDescent="0.2">
      <c r="B19" s="251" t="s">
        <v>348</v>
      </c>
      <c r="C19" s="292">
        <f t="shared" ref="C19:E19" si="17">C61+C105+C149+C193</f>
        <v>40</v>
      </c>
      <c r="D19" s="292">
        <f t="shared" si="17"/>
        <v>0</v>
      </c>
      <c r="E19" s="292">
        <f t="shared" si="17"/>
        <v>0</v>
      </c>
      <c r="F19" s="261"/>
      <c r="G19" s="294">
        <f t="shared" si="0"/>
        <v>40</v>
      </c>
      <c r="H19" s="294">
        <f t="shared" si="14"/>
        <v>40</v>
      </c>
      <c r="I19" s="21">
        <f>'Staff input data'!$C$120</f>
        <v>30000</v>
      </c>
      <c r="J19" s="270"/>
      <c r="K19" s="14">
        <f t="shared" si="15"/>
        <v>1200000</v>
      </c>
      <c r="L19" s="14">
        <f t="shared" si="16"/>
        <v>1200000</v>
      </c>
    </row>
    <row r="20" spans="2:12" s="251" customFormat="1" x14ac:dyDescent="0.2">
      <c r="B20" s="251" t="s">
        <v>359</v>
      </c>
      <c r="C20" s="292">
        <f t="shared" ref="C20:E20" si="18">C62+C106+C150+C194</f>
        <v>6</v>
      </c>
      <c r="D20" s="292">
        <f t="shared" si="18"/>
        <v>41.455555555555563</v>
      </c>
      <c r="E20" s="292">
        <f t="shared" si="18"/>
        <v>41.455555555555563</v>
      </c>
      <c r="F20" s="261"/>
      <c r="G20" s="294">
        <f t="shared" si="0"/>
        <v>-35.455555555555563</v>
      </c>
      <c r="H20" s="294">
        <f t="shared" si="14"/>
        <v>-35.455555555555563</v>
      </c>
      <c r="I20" s="21">
        <f>'Staff input data'!$C$121</f>
        <v>25000</v>
      </c>
      <c r="J20" s="270"/>
      <c r="K20" s="14">
        <f t="shared" si="15"/>
        <v>-886388.88888888911</v>
      </c>
      <c r="L20" s="14">
        <f t="shared" si="16"/>
        <v>-886388.88888888911</v>
      </c>
    </row>
    <row r="21" spans="2:12" s="251" customFormat="1" x14ac:dyDescent="0.2">
      <c r="B21" s="251" t="s">
        <v>347</v>
      </c>
      <c r="C21" s="292">
        <f t="shared" ref="C21:E21" si="19">C63+C107+C151+C195</f>
        <v>35</v>
      </c>
      <c r="D21" s="292">
        <f t="shared" si="19"/>
        <v>9.0950000000000002E-6</v>
      </c>
      <c r="E21" s="292">
        <f t="shared" si="19"/>
        <v>9.0949999999999993E-7</v>
      </c>
      <c r="F21" s="261"/>
      <c r="G21" s="294">
        <f t="shared" si="0"/>
        <v>34.999990905000004</v>
      </c>
      <c r="H21" s="294">
        <f>C21-E21</f>
        <v>34.999999090499998</v>
      </c>
      <c r="I21" s="21">
        <f>'Staff input data'!$C$120</f>
        <v>30000</v>
      </c>
      <c r="J21" s="270"/>
      <c r="K21" s="14">
        <f>I21*G21</f>
        <v>1049999.7271500002</v>
      </c>
      <c r="L21" s="14">
        <f>I21*H21</f>
        <v>1049999.9727149999</v>
      </c>
    </row>
    <row r="22" spans="2:12" s="251" customFormat="1" x14ac:dyDescent="0.2">
      <c r="B22" s="251" t="s">
        <v>178</v>
      </c>
      <c r="C22" s="292">
        <f t="shared" ref="C22:E22" si="20">C64+C108+C152+C196</f>
        <v>7</v>
      </c>
      <c r="D22" s="292">
        <f>D64+D108+D152+D196</f>
        <v>8</v>
      </c>
      <c r="E22" s="292">
        <f t="shared" si="20"/>
        <v>8</v>
      </c>
      <c r="F22" s="261"/>
      <c r="G22" s="294">
        <f t="shared" si="0"/>
        <v>-1</v>
      </c>
      <c r="H22" s="294">
        <f t="shared" ref="H22" si="21">C22-E22</f>
        <v>-1</v>
      </c>
      <c r="I22" s="22">
        <f>'Staff input data'!$C$117</f>
        <v>70000</v>
      </c>
      <c r="J22" s="271"/>
      <c r="K22" s="14">
        <f t="shared" ref="K22" si="22">I22*G22</f>
        <v>-70000</v>
      </c>
      <c r="L22" s="14">
        <f t="shared" ref="L22" si="23">I22*H22</f>
        <v>-70000</v>
      </c>
    </row>
    <row r="23" spans="2:12" s="251" customFormat="1" x14ac:dyDescent="0.2">
      <c r="B23" s="57" t="s">
        <v>340</v>
      </c>
      <c r="C23" s="292">
        <f>C65+C109+C153+C197</f>
        <v>2.5</v>
      </c>
      <c r="D23" s="292">
        <f>D65+D109+D153+D197</f>
        <v>17.168055555555554</v>
      </c>
      <c r="E23" s="292">
        <f>E65+E109+E153+E197</f>
        <v>17.168055555555554</v>
      </c>
      <c r="F23" s="261"/>
      <c r="G23" s="294">
        <f t="shared" si="0"/>
        <v>-14.668055555555554</v>
      </c>
      <c r="H23" s="294">
        <f t="shared" ref="H23:H24" si="24">C23-E23</f>
        <v>-14.668055555555554</v>
      </c>
      <c r="I23" s="21">
        <f>'Staff input data'!$C$120</f>
        <v>30000</v>
      </c>
      <c r="J23" s="270"/>
      <c r="K23" s="14">
        <f>I23*G23</f>
        <v>-440041.66666666663</v>
      </c>
      <c r="L23" s="14">
        <f>I23*H23</f>
        <v>-440041.66666666663</v>
      </c>
    </row>
    <row r="24" spans="2:12" s="251" customFormat="1" x14ac:dyDescent="0.2">
      <c r="B24" s="57" t="s">
        <v>341</v>
      </c>
      <c r="C24" s="292">
        <f t="shared" ref="C24:E24" si="25">C66+C110+C154+C198</f>
        <v>4</v>
      </c>
      <c r="D24" s="292">
        <f t="shared" si="25"/>
        <v>11.677777777777777</v>
      </c>
      <c r="E24" s="292">
        <f t="shared" si="25"/>
        <v>11.677777777777777</v>
      </c>
      <c r="F24" s="261"/>
      <c r="G24" s="294">
        <f t="shared" si="0"/>
        <v>-7.6777777777777771</v>
      </c>
      <c r="H24" s="294">
        <f t="shared" si="24"/>
        <v>-7.6777777777777771</v>
      </c>
      <c r="I24" s="21">
        <f>'Staff input data'!$C$120</f>
        <v>30000</v>
      </c>
      <c r="J24" s="270"/>
      <c r="K24" s="14">
        <f>I24*G24</f>
        <v>-230333.33333333331</v>
      </c>
      <c r="L24" s="14">
        <f>I24*H24</f>
        <v>-230333.33333333331</v>
      </c>
    </row>
    <row r="25" spans="2:12" s="251" customFormat="1" x14ac:dyDescent="0.2">
      <c r="B25" s="251" t="s">
        <v>360</v>
      </c>
      <c r="C25" s="292">
        <f>C67+C111+C155+C200</f>
        <v>22</v>
      </c>
      <c r="D25" s="292">
        <f>D67+D111+D155+D200</f>
        <v>41.455555555555563</v>
      </c>
      <c r="E25" s="292">
        <f>E67+E111+E155+E200</f>
        <v>41.455555555555563</v>
      </c>
      <c r="F25" s="261"/>
      <c r="G25" s="294">
        <f>G67+G111+G155+G199</f>
        <v>-19.455555555555559</v>
      </c>
      <c r="H25" s="294">
        <f t="shared" ref="H25" si="26">C25-E25</f>
        <v>-19.455555555555563</v>
      </c>
      <c r="I25" s="21">
        <f>'Staff input data'!$C$122</f>
        <v>40000</v>
      </c>
      <c r="J25" s="270"/>
      <c r="K25" s="14">
        <f t="shared" ref="K25" si="27">I25*G25</f>
        <v>-778222.22222222236</v>
      </c>
      <c r="L25" s="14">
        <f t="shared" ref="L25" si="28">I25*H25</f>
        <v>-778222.22222222248</v>
      </c>
    </row>
    <row r="26" spans="2:12" s="251" customFormat="1" x14ac:dyDescent="0.2">
      <c r="F26" s="57"/>
      <c r="G26" s="11"/>
      <c r="H26" s="17"/>
      <c r="I26" s="12" t="s">
        <v>304</v>
      </c>
      <c r="J26" s="272"/>
      <c r="K26" s="15">
        <f>SUM(K8:K25)</f>
        <v>-38657296.833133683</v>
      </c>
      <c r="L26" s="16">
        <f>SUM(L8:L25)</f>
        <v>-38657296.587568685</v>
      </c>
    </row>
    <row r="27" spans="2:12" s="251" customFormat="1" x14ac:dyDescent="0.2">
      <c r="E27" s="11"/>
      <c r="F27" s="262"/>
      <c r="G27" s="17"/>
      <c r="H27" s="17"/>
      <c r="I27" s="12" t="s">
        <v>305</v>
      </c>
      <c r="J27" s="272"/>
      <c r="K27" s="47">
        <f>IF('Student input data'!$C$109=0,"-     ",K26/'Student input data'!$C$109)</f>
        <v>-4229.4635484828977</v>
      </c>
      <c r="L27" s="47">
        <f>IF('Student input data'!$C$109=0,"-     ",L26/'Student input data'!$C$109)</f>
        <v>-4229.4635216158304</v>
      </c>
    </row>
    <row r="28" spans="2:12" s="251" customFormat="1" ht="17" thickBot="1" x14ac:dyDescent="0.25">
      <c r="B28" s="24" t="s">
        <v>247</v>
      </c>
      <c r="C28" s="25"/>
      <c r="D28" s="25"/>
      <c r="E28" s="25"/>
      <c r="F28" s="263"/>
      <c r="G28" s="25"/>
      <c r="H28" s="25"/>
      <c r="I28" s="25"/>
      <c r="J28" s="263"/>
      <c r="K28" s="25"/>
      <c r="L28" s="25"/>
    </row>
    <row r="29" spans="2:12" s="251" customFormat="1" x14ac:dyDescent="0.2">
      <c r="B29" s="54" t="s">
        <v>165</v>
      </c>
      <c r="C29" s="9">
        <f>C72+C116+C160+C204</f>
        <v>354000</v>
      </c>
      <c r="D29" s="9">
        <f>D72+D116+D160+D204</f>
        <v>1142500</v>
      </c>
      <c r="E29" s="9">
        <f>E72+E116+E160+E204</f>
        <v>1142500</v>
      </c>
      <c r="F29" s="264"/>
      <c r="J29" s="57"/>
      <c r="K29" s="14">
        <f>C29-D29</f>
        <v>-788500</v>
      </c>
      <c r="L29" s="14">
        <f>C29-E29</f>
        <v>-788500</v>
      </c>
    </row>
    <row r="30" spans="2:12" s="251" customFormat="1" x14ac:dyDescent="0.2">
      <c r="B30" s="54" t="s">
        <v>116</v>
      </c>
      <c r="C30" s="9">
        <f t="shared" ref="C30:E30" si="29">C73+C117+C161+C205</f>
        <v>506500</v>
      </c>
      <c r="D30" s="9">
        <f t="shared" si="29"/>
        <v>2285000</v>
      </c>
      <c r="E30" s="9">
        <f t="shared" si="29"/>
        <v>2285000</v>
      </c>
      <c r="F30" s="264"/>
      <c r="J30" s="57"/>
      <c r="K30" s="14">
        <f>C30-D30</f>
        <v>-1778500</v>
      </c>
      <c r="L30" s="14">
        <f>C30-E30</f>
        <v>-1778500</v>
      </c>
    </row>
    <row r="31" spans="2:12" s="251" customFormat="1" x14ac:dyDescent="0.2">
      <c r="B31" s="54" t="s">
        <v>361</v>
      </c>
      <c r="C31" s="9">
        <f t="shared" ref="C31:E31" si="30">C74+C118+C162+C206</f>
        <v>664000</v>
      </c>
      <c r="D31" s="9">
        <f t="shared" si="30"/>
        <v>1965100</v>
      </c>
      <c r="E31" s="9">
        <f t="shared" si="30"/>
        <v>1965100</v>
      </c>
      <c r="F31" s="264"/>
      <c r="J31" s="57"/>
      <c r="K31" s="14">
        <f>C31-D31</f>
        <v>-1301100</v>
      </c>
      <c r="L31" s="14">
        <f>C31-E31</f>
        <v>-1301100</v>
      </c>
    </row>
    <row r="32" spans="2:12" s="251" customFormat="1" x14ac:dyDescent="0.2">
      <c r="B32" s="54" t="s">
        <v>351</v>
      </c>
      <c r="C32" s="9">
        <f t="shared" ref="C32:E32" si="31">C75+C119+C163+C207</f>
        <v>775000</v>
      </c>
      <c r="D32" s="9">
        <f t="shared" si="31"/>
        <v>2742000</v>
      </c>
      <c r="E32" s="9">
        <f t="shared" si="31"/>
        <v>2742000</v>
      </c>
      <c r="F32" s="264"/>
      <c r="J32" s="57"/>
      <c r="K32" s="14">
        <f>C32-D32</f>
        <v>-1967000</v>
      </c>
      <c r="L32" s="14">
        <f>C32-E32</f>
        <v>-1967000</v>
      </c>
    </row>
    <row r="33" spans="1:12" x14ac:dyDescent="0.2">
      <c r="A33" s="251"/>
      <c r="B33" s="55" t="s">
        <v>432</v>
      </c>
      <c r="C33" s="411">
        <f>C76+C120+C164+C208</f>
        <v>175000</v>
      </c>
      <c r="D33" s="411">
        <f t="shared" ref="D33:E33" si="32">D76+D120+D164+D208</f>
        <v>365600</v>
      </c>
      <c r="E33" s="411">
        <f t="shared" si="32"/>
        <v>365600</v>
      </c>
      <c r="F33" s="265"/>
      <c r="G33" s="251"/>
      <c r="H33" s="251"/>
      <c r="I33" s="251"/>
      <c r="K33" s="14">
        <f>C33-D33</f>
        <v>-190600</v>
      </c>
      <c r="L33" s="14">
        <f>C33-E33</f>
        <v>-190600</v>
      </c>
    </row>
    <row r="34" spans="1:12" x14ac:dyDescent="0.2">
      <c r="A34" s="251"/>
      <c r="B34" s="4" t="s">
        <v>310</v>
      </c>
      <c r="C34" s="9">
        <f>SUM(C29:C33)</f>
        <v>2474500</v>
      </c>
      <c r="D34" s="9">
        <f>SUM(D29:D33)</f>
        <v>8500200</v>
      </c>
      <c r="E34" s="9">
        <f>SUM(E29:E33)</f>
        <v>8500200</v>
      </c>
      <c r="F34" s="264"/>
      <c r="G34" s="277"/>
      <c r="H34" s="11"/>
      <c r="I34" s="12" t="s">
        <v>307</v>
      </c>
      <c r="J34" s="272"/>
      <c r="K34" s="15">
        <f>SUM(K29:K33)</f>
        <v>-6025700</v>
      </c>
      <c r="L34" s="16">
        <f>SUM(L29:L33)</f>
        <v>-6025700</v>
      </c>
    </row>
    <row r="35" spans="1:12" s="251" customFormat="1" x14ac:dyDescent="0.2">
      <c r="E35" s="11"/>
      <c r="F35" s="262"/>
      <c r="G35" s="17"/>
      <c r="H35" s="17"/>
      <c r="I35" s="12" t="s">
        <v>306</v>
      </c>
      <c r="J35" s="272"/>
      <c r="K35" s="47">
        <f>IF('Student input data'!$C$109=0,"-     ",K34/'Student input data'!$C$109)</f>
        <v>-659.26695842450761</v>
      </c>
      <c r="L35" s="47">
        <f>IF('Student input data'!$C$109=0,"-     ",L34/'Student input data'!$C$109)</f>
        <v>-659.26695842450761</v>
      </c>
    </row>
    <row r="36" spans="1:12" s="251" customFormat="1" x14ac:dyDescent="0.2">
      <c r="E36" s="29"/>
      <c r="F36" s="245"/>
      <c r="G36" s="29"/>
      <c r="H36" s="29"/>
      <c r="I36" s="30"/>
      <c r="J36" s="273"/>
      <c r="K36" s="53"/>
      <c r="L36" s="53"/>
    </row>
    <row r="37" spans="1:12" s="251" customFormat="1" x14ac:dyDescent="0.2">
      <c r="F37" s="57"/>
      <c r="J37" s="57"/>
    </row>
    <row r="38" spans="1:12" s="251" customFormat="1" x14ac:dyDescent="0.2">
      <c r="E38" s="11"/>
      <c r="F38" s="262"/>
      <c r="G38" s="17"/>
      <c r="H38" s="17"/>
      <c r="I38" s="12" t="s">
        <v>309</v>
      </c>
      <c r="J38" s="272"/>
      <c r="K38" s="15">
        <f>K26+K34</f>
        <v>-44682996.833133683</v>
      </c>
      <c r="L38" s="16">
        <f>L26+L34</f>
        <v>-44682996.587568685</v>
      </c>
    </row>
    <row r="39" spans="1:12" s="251" customFormat="1" x14ac:dyDescent="0.2">
      <c r="E39" s="44"/>
      <c r="F39" s="266"/>
      <c r="G39" s="17"/>
      <c r="H39" s="17"/>
      <c r="I39" s="12" t="s">
        <v>308</v>
      </c>
      <c r="J39" s="272"/>
      <c r="K39" s="47">
        <f>IF('Student input data'!$C$109=0,"-     ",K38/'Student input data'!$C$109)</f>
        <v>-4888.7305069074055</v>
      </c>
      <c r="L39" s="47">
        <f>IF('Student input data'!$C$109=0,"-     ",L38/'Student input data'!$C$109)</f>
        <v>-4888.7304800403372</v>
      </c>
    </row>
    <row r="40" spans="1:12" s="251" customFormat="1" x14ac:dyDescent="0.2">
      <c r="F40" s="57"/>
      <c r="J40" s="57"/>
    </row>
    <row r="41" spans="1:12" s="251" customFormat="1" x14ac:dyDescent="0.2">
      <c r="F41" s="57"/>
      <c r="J41" s="57"/>
    </row>
    <row r="42" spans="1:12" s="251" customFormat="1" x14ac:dyDescent="0.2">
      <c r="F42" s="57"/>
      <c r="J42" s="57"/>
    </row>
    <row r="43" spans="1:12" x14ac:dyDescent="0.2">
      <c r="A43" s="251"/>
      <c r="B43" s="251"/>
      <c r="C43" s="251"/>
      <c r="D43" s="251"/>
      <c r="E43" s="251"/>
      <c r="G43" s="251"/>
      <c r="H43" s="251"/>
      <c r="I43" s="251"/>
      <c r="K43" s="251"/>
      <c r="L43" s="251"/>
    </row>
    <row r="44" spans="1:12" x14ac:dyDescent="0.2">
      <c r="A44" s="251"/>
      <c r="B44" s="251"/>
      <c r="C44" s="251"/>
      <c r="D44" s="251"/>
      <c r="E44" s="251"/>
      <c r="G44" s="251"/>
      <c r="H44" s="251"/>
      <c r="I44" s="251"/>
      <c r="K44" s="251"/>
      <c r="L44" s="251"/>
    </row>
    <row r="45" spans="1:12" ht="18" x14ac:dyDescent="0.2">
      <c r="A45" s="251"/>
      <c r="B45" s="3"/>
      <c r="C45" s="549" t="s">
        <v>293</v>
      </c>
      <c r="D45" s="549"/>
      <c r="E45" s="549"/>
      <c r="F45" s="549"/>
      <c r="G45" s="549"/>
      <c r="H45" s="549"/>
      <c r="I45" s="549"/>
      <c r="J45" s="549"/>
      <c r="K45" s="549"/>
      <c r="L45" s="549"/>
    </row>
    <row r="46" spans="1:12" x14ac:dyDescent="0.2">
      <c r="A46" s="251"/>
      <c r="B46" s="251"/>
      <c r="C46" s="550" t="s">
        <v>149</v>
      </c>
      <c r="D46" s="550"/>
      <c r="E46" s="550"/>
      <c r="F46" s="222"/>
      <c r="G46" s="550" t="s">
        <v>252</v>
      </c>
      <c r="H46" s="550"/>
      <c r="I46" s="550"/>
      <c r="J46" s="279"/>
      <c r="K46" s="550" t="s">
        <v>105</v>
      </c>
      <c r="L46" s="550"/>
    </row>
    <row r="47" spans="1:12" ht="16.5" customHeight="1" x14ac:dyDescent="0.2">
      <c r="A47" s="251"/>
      <c r="B47" s="251"/>
      <c r="C47" s="280"/>
      <c r="D47" s="280"/>
      <c r="E47" s="280"/>
      <c r="F47" s="257"/>
      <c r="G47" s="552" t="s">
        <v>103</v>
      </c>
      <c r="H47" s="552" t="s">
        <v>120</v>
      </c>
      <c r="I47" s="258" t="s">
        <v>74</v>
      </c>
      <c r="J47" s="279"/>
      <c r="K47" s="552" t="s">
        <v>73</v>
      </c>
      <c r="L47" s="552" t="s">
        <v>120</v>
      </c>
    </row>
    <row r="48" spans="1:12" ht="17" thickBot="1" x14ac:dyDescent="0.25">
      <c r="A48" s="251"/>
      <c r="B48" s="2" t="s">
        <v>250</v>
      </c>
      <c r="C48" s="259" t="s">
        <v>78</v>
      </c>
      <c r="D48" s="259" t="s">
        <v>79</v>
      </c>
      <c r="E48" s="259" t="s">
        <v>251</v>
      </c>
      <c r="F48" s="278"/>
      <c r="G48" s="553"/>
      <c r="H48" s="553"/>
      <c r="I48" s="259" t="s">
        <v>253</v>
      </c>
      <c r="J48" s="278"/>
      <c r="K48" s="553"/>
      <c r="L48" s="553"/>
    </row>
    <row r="49" spans="1:19" x14ac:dyDescent="0.2">
      <c r="A49" s="7"/>
      <c r="B49" s="4" t="s">
        <v>160</v>
      </c>
      <c r="C49" s="5"/>
      <c r="D49" s="5"/>
      <c r="E49" s="5"/>
      <c r="F49" s="260"/>
      <c r="G49" s="5"/>
      <c r="H49" s="5"/>
      <c r="I49" s="6"/>
      <c r="J49" s="269"/>
      <c r="K49" s="5"/>
      <c r="L49" s="5"/>
      <c r="M49" s="7"/>
      <c r="N49" s="7"/>
      <c r="O49" s="7"/>
      <c r="P49" s="7"/>
      <c r="Q49" s="7"/>
      <c r="R49" s="7"/>
      <c r="S49" s="7"/>
    </row>
    <row r="50" spans="1:19" x14ac:dyDescent="0.2">
      <c r="B50" s="251" t="s">
        <v>166</v>
      </c>
      <c r="C50" s="294">
        <f>'Staff input data'!$AL53</f>
        <v>3</v>
      </c>
      <c r="D50" s="294">
        <f>'Desired output'!AN53</f>
        <v>3</v>
      </c>
      <c r="E50" s="294">
        <f>'EB Model output'!AM53</f>
        <v>3</v>
      </c>
      <c r="F50" s="295"/>
      <c r="G50" s="294">
        <f>C50-D50</f>
        <v>0</v>
      </c>
      <c r="H50" s="296">
        <f>C50-E50</f>
        <v>0</v>
      </c>
      <c r="I50" s="21">
        <f>'Staff input data'!$C$118</f>
        <v>110000</v>
      </c>
      <c r="J50" s="270"/>
      <c r="K50" s="13">
        <f>I50*G50</f>
        <v>0</v>
      </c>
      <c r="L50" s="13">
        <f>I50*H50</f>
        <v>0</v>
      </c>
      <c r="M50" s="7"/>
      <c r="N50" s="7"/>
      <c r="O50" s="7"/>
      <c r="P50" s="7"/>
      <c r="Q50" s="7"/>
      <c r="R50" s="7"/>
      <c r="S50" s="7"/>
    </row>
    <row r="51" spans="1:19" x14ac:dyDescent="0.2">
      <c r="B51" s="251" t="s">
        <v>466</v>
      </c>
      <c r="C51" s="294">
        <f>'Staff input data'!$AM53</f>
        <v>3</v>
      </c>
      <c r="D51" s="294">
        <f>'Desired output'!AO53</f>
        <v>8.2577777777777772</v>
      </c>
      <c r="E51" s="294">
        <f>'EB Model output'!AN53</f>
        <v>8.2577777777777772</v>
      </c>
      <c r="F51" s="295"/>
      <c r="G51" s="294">
        <f t="shared" ref="G51:G67" si="33">C51-D51</f>
        <v>-5.2577777777777772</v>
      </c>
      <c r="H51" s="294">
        <f t="shared" ref="H51:H67" si="34">C51-E51</f>
        <v>-5.2577777777777772</v>
      </c>
      <c r="I51" s="21">
        <f>'Staff input data'!$C$119</f>
        <v>90000</v>
      </c>
      <c r="J51" s="270"/>
      <c r="K51" s="13">
        <f t="shared" ref="K51:K67" si="35">I51*G51</f>
        <v>-473199.99999999994</v>
      </c>
      <c r="L51" s="13">
        <f t="shared" ref="L51:L67" si="36">I51*H51</f>
        <v>-473199.99999999994</v>
      </c>
      <c r="M51" s="7"/>
      <c r="N51" s="7"/>
      <c r="O51" s="7"/>
      <c r="P51" s="7"/>
      <c r="Q51" s="7"/>
      <c r="R51" s="7"/>
      <c r="S51" s="7"/>
    </row>
    <row r="52" spans="1:19" x14ac:dyDescent="0.2">
      <c r="B52" s="57" t="s">
        <v>357</v>
      </c>
      <c r="C52" s="294">
        <f>'Staff input data'!$U53</f>
        <v>2.5</v>
      </c>
      <c r="D52" s="294">
        <f>'Desired output'!U53</f>
        <v>25.33</v>
      </c>
      <c r="E52" s="294">
        <f>'EB Model output'!U53</f>
        <v>25.33</v>
      </c>
      <c r="F52" s="295"/>
      <c r="G52" s="294">
        <f t="shared" si="33"/>
        <v>-22.83</v>
      </c>
      <c r="H52" s="294">
        <f t="shared" si="34"/>
        <v>-22.83</v>
      </c>
      <c r="I52" s="22">
        <f>'Staff input data'!$C$117</f>
        <v>70000</v>
      </c>
      <c r="J52" s="271"/>
      <c r="K52" s="14">
        <f t="shared" si="35"/>
        <v>-1598099.9999999998</v>
      </c>
      <c r="L52" s="14">
        <f t="shared" si="36"/>
        <v>-1598099.9999999998</v>
      </c>
    </row>
    <row r="53" spans="1:19" x14ac:dyDescent="0.2">
      <c r="B53" s="251" t="s">
        <v>346</v>
      </c>
      <c r="C53" s="294">
        <f>'Staff input data'!$C53</f>
        <v>55</v>
      </c>
      <c r="D53" s="294">
        <f>'Desired output'!C53</f>
        <v>325.52</v>
      </c>
      <c r="E53" s="294">
        <f>'EB Model output'!C53</f>
        <v>325.52</v>
      </c>
      <c r="F53" s="295"/>
      <c r="G53" s="294">
        <f t="shared" si="33"/>
        <v>-270.52</v>
      </c>
      <c r="H53" s="294">
        <f t="shared" si="34"/>
        <v>-270.52</v>
      </c>
      <c r="I53" s="22">
        <f>'Staff input data'!$C$117</f>
        <v>70000</v>
      </c>
      <c r="J53" s="271"/>
      <c r="K53" s="14">
        <f t="shared" si="35"/>
        <v>-18936400</v>
      </c>
      <c r="L53" s="14">
        <f t="shared" si="36"/>
        <v>-18936400</v>
      </c>
    </row>
    <row r="54" spans="1:19" x14ac:dyDescent="0.2">
      <c r="B54" s="251" t="s">
        <v>467</v>
      </c>
      <c r="C54" s="294">
        <f>'Staff input data'!$R53</f>
        <v>11</v>
      </c>
      <c r="D54" s="294">
        <f>'Desired output'!R53</f>
        <v>65.103999999999999</v>
      </c>
      <c r="E54" s="294">
        <f>'EB Model output'!R53</f>
        <v>65.103999999999999</v>
      </c>
      <c r="F54" s="295"/>
      <c r="G54" s="294">
        <f t="shared" si="33"/>
        <v>-54.103999999999999</v>
      </c>
      <c r="H54" s="294">
        <f t="shared" si="34"/>
        <v>-54.103999999999999</v>
      </c>
      <c r="I54" s="22">
        <f>'Staff input data'!$C$117</f>
        <v>70000</v>
      </c>
      <c r="J54" s="271"/>
      <c r="K54" s="14">
        <f t="shared" si="35"/>
        <v>-3787280</v>
      </c>
      <c r="L54" s="14">
        <f t="shared" si="36"/>
        <v>-3787280</v>
      </c>
    </row>
    <row r="55" spans="1:19" x14ac:dyDescent="0.2">
      <c r="B55" s="251" t="s">
        <v>353</v>
      </c>
      <c r="C55" s="294">
        <f>'Staff input data'!$Z53</f>
        <v>12</v>
      </c>
      <c r="D55" s="294">
        <f>'Desired output'!Z53</f>
        <v>35.929078014184398</v>
      </c>
      <c r="E55" s="294">
        <f>'EB Model output'!Z53</f>
        <v>35.929078014184398</v>
      </c>
      <c r="F55" s="295"/>
      <c r="G55" s="294">
        <f t="shared" ref="G55:G60" si="37">C55-D55</f>
        <v>-23.929078014184398</v>
      </c>
      <c r="H55" s="294">
        <f t="shared" ref="H55:H60" si="38">C55-E55</f>
        <v>-23.929078014184398</v>
      </c>
      <c r="I55" s="22">
        <f>'Staff input data'!$C$117</f>
        <v>70000</v>
      </c>
      <c r="J55" s="271"/>
      <c r="K55" s="14">
        <f t="shared" ref="K55:K60" si="39">I55*G55</f>
        <v>-1675035.4609929079</v>
      </c>
      <c r="L55" s="14">
        <f t="shared" ref="L55:L60" si="40">I55*H55</f>
        <v>-1675035.4609929079</v>
      </c>
    </row>
    <row r="56" spans="1:19" x14ac:dyDescent="0.2">
      <c r="B56" s="251" t="s">
        <v>354</v>
      </c>
      <c r="C56" s="294">
        <f>'Staff input data'!W53</f>
        <v>6</v>
      </c>
      <c r="D56" s="294">
        <f>'Desired output'!W53</f>
        <v>4.2</v>
      </c>
      <c r="E56" s="294">
        <f>'EB Model output'!W53</f>
        <v>4.2</v>
      </c>
      <c r="F56" s="295"/>
      <c r="G56" s="294">
        <f t="shared" si="37"/>
        <v>1.7999999999999998</v>
      </c>
      <c r="H56" s="294">
        <f t="shared" si="38"/>
        <v>1.7999999999999998</v>
      </c>
      <c r="I56" s="22">
        <f>'Staff input data'!$C$117</f>
        <v>70000</v>
      </c>
      <c r="J56" s="271"/>
      <c r="K56" s="14">
        <f t="shared" si="39"/>
        <v>125999.99999999999</v>
      </c>
      <c r="L56" s="14">
        <f t="shared" si="40"/>
        <v>125999.99999999999</v>
      </c>
    </row>
    <row r="57" spans="1:19" x14ac:dyDescent="0.2">
      <c r="B57" s="57" t="s">
        <v>333</v>
      </c>
      <c r="C57" s="294">
        <f>'Staff input data'!V53</f>
        <v>5</v>
      </c>
      <c r="D57" s="294">
        <f>'Desired output'!V53</f>
        <v>15.007777777777779</v>
      </c>
      <c r="E57" s="294">
        <f>'EB Model output'!V53</f>
        <v>15.007777777777779</v>
      </c>
      <c r="F57" s="295"/>
      <c r="G57" s="294">
        <f t="shared" si="37"/>
        <v>-10.007777777777779</v>
      </c>
      <c r="H57" s="294">
        <f t="shared" si="38"/>
        <v>-10.007777777777779</v>
      </c>
      <c r="I57" s="22">
        <f>'Staff input data'!$C$117</f>
        <v>70000</v>
      </c>
      <c r="J57" s="271"/>
      <c r="K57" s="14">
        <f t="shared" si="39"/>
        <v>-700544.4444444445</v>
      </c>
      <c r="L57" s="14">
        <f t="shared" si="40"/>
        <v>-700544.4444444445</v>
      </c>
    </row>
    <row r="58" spans="1:19" x14ac:dyDescent="0.2">
      <c r="B58" s="251" t="s">
        <v>355</v>
      </c>
      <c r="C58" s="294">
        <f>'Staff input data'!AC53</f>
        <v>1.5</v>
      </c>
      <c r="D58" s="294">
        <f>'Desired output'!AC53+'Desired output'!AD53</f>
        <v>14.257777777777779</v>
      </c>
      <c r="E58" s="294">
        <f>'EB Model output'!AC53+'EB Model output'!AD53</f>
        <v>14.257777777777779</v>
      </c>
      <c r="F58" s="295"/>
      <c r="G58" s="294">
        <f t="shared" si="37"/>
        <v>-12.757777777777779</v>
      </c>
      <c r="H58" s="294">
        <f t="shared" si="38"/>
        <v>-12.757777777777779</v>
      </c>
      <c r="I58" s="22">
        <f>'Staff input data'!$C$117</f>
        <v>70000</v>
      </c>
      <c r="J58" s="271"/>
      <c r="K58" s="14">
        <f t="shared" si="39"/>
        <v>-893044.4444444445</v>
      </c>
      <c r="L58" s="14">
        <f t="shared" si="40"/>
        <v>-893044.4444444445</v>
      </c>
    </row>
    <row r="59" spans="1:19" x14ac:dyDescent="0.2">
      <c r="B59" s="1" t="s">
        <v>28</v>
      </c>
      <c r="C59" s="294">
        <f>'Staff input data'!AB53</f>
        <v>0</v>
      </c>
      <c r="D59" s="294">
        <f>'Desired output'!AB53</f>
        <v>6.7546666666666662</v>
      </c>
      <c r="E59" s="294">
        <f>'EB Model output'!AB53</f>
        <v>6.7546666666666662</v>
      </c>
      <c r="F59" s="295"/>
      <c r="G59" s="294">
        <f>C59-D59</f>
        <v>-6.7546666666666662</v>
      </c>
      <c r="H59" s="294">
        <f>C59-E59</f>
        <v>-6.7546666666666662</v>
      </c>
      <c r="I59" s="22">
        <f>'Staff input data'!$C$117</f>
        <v>70000</v>
      </c>
      <c r="J59" s="271"/>
      <c r="K59" s="14">
        <f>I59*G59</f>
        <v>-472826.66666666663</v>
      </c>
      <c r="L59" s="14">
        <f>I59*H59</f>
        <v>-472826.66666666663</v>
      </c>
    </row>
    <row r="60" spans="1:19" x14ac:dyDescent="0.2">
      <c r="B60" s="57" t="s">
        <v>358</v>
      </c>
      <c r="C60" s="294">
        <f>'Staff input data'!X53+'Staff input data'!Y53</f>
        <v>0</v>
      </c>
      <c r="D60" s="294">
        <f>'Desired output'!X53+'Desired output'!Y53</f>
        <v>3.125</v>
      </c>
      <c r="E60" s="294">
        <f>'EB Model output'!X53+'EB Model output'!Y53</f>
        <v>3.125</v>
      </c>
      <c r="F60" s="295"/>
      <c r="G60" s="294">
        <f t="shared" si="37"/>
        <v>-3.125</v>
      </c>
      <c r="H60" s="294">
        <f t="shared" si="38"/>
        <v>-3.125</v>
      </c>
      <c r="I60" s="22">
        <f>'Staff input data'!$C$117</f>
        <v>70000</v>
      </c>
      <c r="J60" s="271"/>
      <c r="K60" s="14">
        <f t="shared" si="39"/>
        <v>-218750</v>
      </c>
      <c r="L60" s="14">
        <f t="shared" si="40"/>
        <v>-218750</v>
      </c>
    </row>
    <row r="61" spans="1:19" x14ac:dyDescent="0.2">
      <c r="B61" s="251" t="s">
        <v>348</v>
      </c>
      <c r="C61" s="294">
        <f>'Staff input data'!AG53</f>
        <v>14</v>
      </c>
      <c r="D61" s="294">
        <f>'Desired output'!AI53</f>
        <v>0</v>
      </c>
      <c r="E61" s="294">
        <f>'EB Model output'!AH53</f>
        <v>0</v>
      </c>
      <c r="F61" s="295"/>
      <c r="G61" s="294">
        <f t="shared" si="33"/>
        <v>14</v>
      </c>
      <c r="H61" s="294">
        <f t="shared" si="34"/>
        <v>14</v>
      </c>
      <c r="I61" s="21">
        <f>'Staff input data'!$C$120</f>
        <v>30000</v>
      </c>
      <c r="J61" s="270"/>
      <c r="K61" s="14">
        <f t="shared" si="35"/>
        <v>420000</v>
      </c>
      <c r="L61" s="14">
        <f t="shared" si="36"/>
        <v>420000</v>
      </c>
    </row>
    <row r="62" spans="1:19" x14ac:dyDescent="0.2">
      <c r="B62" s="251" t="s">
        <v>359</v>
      </c>
      <c r="C62" s="294">
        <f>'Staff input data'!AH53</f>
        <v>1</v>
      </c>
      <c r="D62" s="294">
        <f>'Desired output'!AJ53</f>
        <v>22.515555555555558</v>
      </c>
      <c r="E62" s="294">
        <f>'EB Model output'!AI53</f>
        <v>22.515555555555558</v>
      </c>
      <c r="F62" s="295"/>
      <c r="G62" s="294">
        <f t="shared" si="33"/>
        <v>-21.515555555555558</v>
      </c>
      <c r="H62" s="294">
        <f t="shared" si="34"/>
        <v>-21.515555555555558</v>
      </c>
      <c r="I62" s="21">
        <f>'Staff input data'!$C$121</f>
        <v>25000</v>
      </c>
      <c r="J62" s="270"/>
      <c r="K62" s="14">
        <f t="shared" si="35"/>
        <v>-537888.88888888899</v>
      </c>
      <c r="L62" s="14">
        <f t="shared" si="36"/>
        <v>-537888.88888888899</v>
      </c>
    </row>
    <row r="63" spans="1:19" x14ac:dyDescent="0.2">
      <c r="B63" s="251" t="s">
        <v>347</v>
      </c>
      <c r="C63" s="294">
        <f>'Staff input data'!AF53</f>
        <v>17</v>
      </c>
      <c r="D63" s="294">
        <f>'Desired output'!AH53</f>
        <v>5.0660000000000003E-6</v>
      </c>
      <c r="E63" s="294">
        <f>'EB Model output'!AG53</f>
        <v>5.0659999999999994E-7</v>
      </c>
      <c r="F63" s="295"/>
      <c r="G63" s="294">
        <f>C63-D63</f>
        <v>16.999994934</v>
      </c>
      <c r="H63" s="294">
        <f>C63-E63</f>
        <v>16.999999493400001</v>
      </c>
      <c r="I63" s="21">
        <f>'Staff input data'!$C$120</f>
        <v>30000</v>
      </c>
      <c r="J63" s="270"/>
      <c r="K63" s="14">
        <f>I63*G63</f>
        <v>509999.84801999998</v>
      </c>
      <c r="L63" s="14">
        <f>I63*H63</f>
        <v>509999.98480200005</v>
      </c>
    </row>
    <row r="64" spans="1:19" x14ac:dyDescent="0.2">
      <c r="B64" s="251" t="s">
        <v>178</v>
      </c>
      <c r="C64" s="294">
        <f>'Staff input data'!AA53</f>
        <v>2</v>
      </c>
      <c r="D64" s="294">
        <f>'Desired output'!AA53</f>
        <v>3</v>
      </c>
      <c r="E64" s="294">
        <f>'EB Model output'!AA53</f>
        <v>3</v>
      </c>
      <c r="F64" s="295"/>
      <c r="G64" s="297">
        <f t="shared" si="33"/>
        <v>-1</v>
      </c>
      <c r="H64" s="294">
        <f t="shared" si="34"/>
        <v>-1</v>
      </c>
      <c r="I64" s="22">
        <f>'Staff input data'!$C$117</f>
        <v>70000</v>
      </c>
      <c r="J64" s="271"/>
      <c r="K64" s="14">
        <f t="shared" si="35"/>
        <v>-70000</v>
      </c>
      <c r="L64" s="14">
        <f t="shared" si="36"/>
        <v>-70000</v>
      </c>
    </row>
    <row r="65" spans="2:12" x14ac:dyDescent="0.2">
      <c r="B65" s="57" t="s">
        <v>340</v>
      </c>
      <c r="C65" s="294">
        <f>'Staff input data'!AI53</f>
        <v>0</v>
      </c>
      <c r="D65" s="294">
        <f>'Desired output'!AK53</f>
        <v>9.8505555555555553</v>
      </c>
      <c r="E65" s="294">
        <f>'EB Model output'!AJ53</f>
        <v>9.8505555555555553</v>
      </c>
      <c r="F65" s="295"/>
      <c r="G65" s="297">
        <f t="shared" ref="G65:G66" si="41">C65-D65</f>
        <v>-9.8505555555555553</v>
      </c>
      <c r="H65" s="294">
        <f t="shared" ref="H65:H66" si="42">C65-E65</f>
        <v>-9.8505555555555553</v>
      </c>
      <c r="I65" s="21">
        <f>'Staff input data'!$C$120</f>
        <v>30000</v>
      </c>
      <c r="J65" s="270"/>
      <c r="K65" s="14">
        <f>I65*G65</f>
        <v>-295516.66666666669</v>
      </c>
      <c r="L65" s="14">
        <f>I65*H65</f>
        <v>-295516.66666666669</v>
      </c>
    </row>
    <row r="66" spans="2:12" x14ac:dyDescent="0.2">
      <c r="B66" s="57" t="s">
        <v>341</v>
      </c>
      <c r="C66" s="294">
        <f>'Staff input data'!AJ53</f>
        <v>2</v>
      </c>
      <c r="D66" s="294">
        <f>'Desired output'!AL53</f>
        <v>8.2577777777777772</v>
      </c>
      <c r="E66" s="294">
        <f>'EB Model output'!AK53</f>
        <v>8.2577777777777772</v>
      </c>
      <c r="F66" s="295"/>
      <c r="G66" s="297">
        <f t="shared" si="41"/>
        <v>-6.2577777777777772</v>
      </c>
      <c r="H66" s="294">
        <f t="shared" si="42"/>
        <v>-6.2577777777777772</v>
      </c>
      <c r="I66" s="21">
        <f>'Staff input data'!$C$120</f>
        <v>30000</v>
      </c>
      <c r="J66" s="270"/>
      <c r="K66" s="14">
        <f>I66*G66</f>
        <v>-187733.33333333331</v>
      </c>
      <c r="L66" s="14">
        <f>I66*H66</f>
        <v>-187733.33333333331</v>
      </c>
    </row>
    <row r="67" spans="2:12" x14ac:dyDescent="0.2">
      <c r="B67" s="251" t="s">
        <v>360</v>
      </c>
      <c r="C67" s="294">
        <f>'Staff input data'!AN53</f>
        <v>6</v>
      </c>
      <c r="D67" s="294">
        <f>'Desired output'!AP53</f>
        <v>22.515555555555558</v>
      </c>
      <c r="E67" s="294">
        <f>'EB Model output'!AO53</f>
        <v>22.515555555555558</v>
      </c>
      <c r="F67" s="295"/>
      <c r="G67" s="294">
        <f t="shared" si="33"/>
        <v>-16.515555555555558</v>
      </c>
      <c r="H67" s="294">
        <f t="shared" si="34"/>
        <v>-16.515555555555558</v>
      </c>
      <c r="I67" s="21">
        <f>'Staff input data'!$C$122</f>
        <v>40000</v>
      </c>
      <c r="J67" s="270"/>
      <c r="K67" s="14">
        <f t="shared" si="35"/>
        <v>-660622.22222222236</v>
      </c>
      <c r="L67" s="14">
        <f t="shared" si="36"/>
        <v>-660622.22222222236</v>
      </c>
    </row>
    <row r="68" spans="2:12" x14ac:dyDescent="0.2">
      <c r="G68" s="11"/>
      <c r="H68" s="17"/>
      <c r="I68" s="12" t="s">
        <v>148</v>
      </c>
      <c r="J68" s="272"/>
      <c r="K68" s="15">
        <f>SUM(K50:K67)</f>
        <v>-29450942.279639576</v>
      </c>
      <c r="L68" s="16">
        <f>SUM(L50:L67)</f>
        <v>-29450942.142857574</v>
      </c>
    </row>
    <row r="69" spans="2:12" x14ac:dyDescent="0.2">
      <c r="E69" s="11"/>
      <c r="F69" s="262"/>
      <c r="G69" s="17"/>
      <c r="H69" s="17"/>
      <c r="I69" s="12" t="s">
        <v>141</v>
      </c>
      <c r="J69" s="272"/>
      <c r="K69" s="47">
        <f>IF(COUNT('Student input data'!A13:A52)=0,"-     ",K68/(COUNT('Student input data'!A13:A52)))</f>
        <v>-9816980.7598798592</v>
      </c>
      <c r="L69" s="48">
        <f>IF(COUNT('Student input data'!A13:A52)=0,"-     ",L68/(COUNT('Student input data'!A13:A52)))</f>
        <v>-9816980.714285858</v>
      </c>
    </row>
    <row r="70" spans="2:12" x14ac:dyDescent="0.2">
      <c r="E70" s="11"/>
      <c r="F70" s="262"/>
      <c r="G70" s="17"/>
      <c r="H70" s="17"/>
      <c r="I70" s="12" t="s">
        <v>130</v>
      </c>
      <c r="J70" s="272"/>
      <c r="K70" s="47">
        <f>IF('Student input data'!C53=0,"-     ",K68/'Student input data'!C53)</f>
        <v>-5813.450903995179</v>
      </c>
      <c r="L70" s="48">
        <f>IF('Student input data'!C53=0,"-     ",L68/'Student input data'!C53)</f>
        <v>-5813.4508769951781</v>
      </c>
    </row>
    <row r="71" spans="2:12" ht="17" thickBot="1" x14ac:dyDescent="0.25">
      <c r="B71" s="24" t="s">
        <v>247</v>
      </c>
      <c r="C71" s="25"/>
      <c r="D71" s="25"/>
      <c r="E71" s="25"/>
      <c r="F71" s="263"/>
      <c r="G71" s="25"/>
      <c r="H71" s="25"/>
      <c r="I71" s="25"/>
      <c r="J71" s="263"/>
      <c r="K71" s="25"/>
      <c r="L71" s="25"/>
    </row>
    <row r="72" spans="2:12" x14ac:dyDescent="0.2">
      <c r="B72" s="54" t="s">
        <v>165</v>
      </c>
      <c r="C72" s="9">
        <f>'Staff input data'!$AP53</f>
        <v>78000</v>
      </c>
      <c r="D72" s="9">
        <f>'Desired output'!$AR53</f>
        <v>633250</v>
      </c>
      <c r="E72" s="9">
        <f>'EB Model output'!$AQ53</f>
        <v>633250</v>
      </c>
      <c r="F72" s="264"/>
      <c r="K72" s="14">
        <f>C72-D72</f>
        <v>-555250</v>
      </c>
      <c r="L72" s="14">
        <f>C72-E72</f>
        <v>-555250</v>
      </c>
    </row>
    <row r="73" spans="2:12" x14ac:dyDescent="0.2">
      <c r="B73" s="54" t="s">
        <v>116</v>
      </c>
      <c r="C73" s="9">
        <f>'Staff input data'!$AQ53</f>
        <v>145000</v>
      </c>
      <c r="D73" s="9">
        <f>'Desired output'!$AS53</f>
        <v>1266500</v>
      </c>
      <c r="E73" s="9">
        <f>'EB Model output'!$AR53</f>
        <v>1266500</v>
      </c>
      <c r="F73" s="264"/>
      <c r="K73" s="14">
        <f>C73-D73</f>
        <v>-1121500</v>
      </c>
      <c r="L73" s="14">
        <f>C73-E73</f>
        <v>-1121500</v>
      </c>
    </row>
    <row r="74" spans="2:12" x14ac:dyDescent="0.2">
      <c r="B74" s="54" t="s">
        <v>361</v>
      </c>
      <c r="C74" s="9">
        <f>'Staff input data'!$AR53</f>
        <v>160000</v>
      </c>
      <c r="D74" s="9">
        <f>'Desired output'!$AT53</f>
        <v>1089190</v>
      </c>
      <c r="E74" s="9">
        <f>'EB Model output'!$AS53</f>
        <v>1089190</v>
      </c>
      <c r="F74" s="264"/>
      <c r="K74" s="14">
        <f>C74-D74</f>
        <v>-929190</v>
      </c>
      <c r="L74" s="14">
        <f>C74-E74</f>
        <v>-929190</v>
      </c>
    </row>
    <row r="75" spans="2:12" x14ac:dyDescent="0.2">
      <c r="B75" s="54" t="s">
        <v>351</v>
      </c>
      <c r="C75" s="9">
        <f>'Staff input data'!$AS53</f>
        <v>70000</v>
      </c>
      <c r="D75" s="9">
        <f>'Desired output'!$AU53</f>
        <v>1519800</v>
      </c>
      <c r="E75" s="9">
        <f>'EB Model output'!$AT53</f>
        <v>1519800</v>
      </c>
      <c r="F75" s="264"/>
      <c r="K75" s="14">
        <f>C75-D75</f>
        <v>-1449800</v>
      </c>
      <c r="L75" s="14">
        <f>C75-E75</f>
        <v>-1449800</v>
      </c>
    </row>
    <row r="76" spans="2:12" x14ac:dyDescent="0.2">
      <c r="B76" s="55" t="s">
        <v>432</v>
      </c>
      <c r="C76" s="23">
        <f>'Staff input data'!$AT53</f>
        <v>0</v>
      </c>
      <c r="D76" s="23">
        <f>'Desired output'!AV53</f>
        <v>202640</v>
      </c>
      <c r="E76" s="23">
        <f>'EB Model output'!$AU53</f>
        <v>202640</v>
      </c>
      <c r="F76" s="265"/>
      <c r="K76" s="14">
        <f>C76-D76</f>
        <v>-202640</v>
      </c>
      <c r="L76" s="14">
        <f>C76-E76</f>
        <v>-202640</v>
      </c>
    </row>
    <row r="77" spans="2:12" x14ac:dyDescent="0.2">
      <c r="B77" s="4" t="s">
        <v>92</v>
      </c>
      <c r="C77" s="9">
        <f>SUM(C72:C76)</f>
        <v>453000</v>
      </c>
      <c r="D77" s="9">
        <f>SUM(D72:D76)</f>
        <v>4711380</v>
      </c>
      <c r="E77" s="9">
        <f>SUM(E72:E76)</f>
        <v>4711380</v>
      </c>
      <c r="F77" s="264"/>
      <c r="G77" s="28"/>
      <c r="H77" s="11"/>
      <c r="I77" s="12" t="s">
        <v>213</v>
      </c>
      <c r="J77" s="272"/>
      <c r="K77" s="15">
        <f>SUM(K72:K76)</f>
        <v>-4258380</v>
      </c>
      <c r="L77" s="16">
        <f>SUM(L72:L76)</f>
        <v>-4258380</v>
      </c>
    </row>
    <row r="78" spans="2:12" x14ac:dyDescent="0.2">
      <c r="B78" s="4"/>
      <c r="C78" s="9"/>
      <c r="D78" s="9"/>
      <c r="E78" s="11"/>
      <c r="F78" s="262"/>
      <c r="G78" s="17"/>
      <c r="H78" s="17"/>
      <c r="I78" s="12" t="s">
        <v>119</v>
      </c>
      <c r="J78" s="272"/>
      <c r="K78" s="47">
        <f>IF(COUNT('Student input data'!A13:A52)=0,"-     ",K77/(SUM('Student input data'!A13:A52)))</f>
        <v>-709730</v>
      </c>
      <c r="L78" s="48">
        <f>IF(COUNT('Student input data'!A13:A52)=0,"-     ",L77/(SUM('Student input data'!A13:A52)))</f>
        <v>-709730</v>
      </c>
    </row>
    <row r="79" spans="2:12" x14ac:dyDescent="0.2">
      <c r="E79" s="11"/>
      <c r="F79" s="262"/>
      <c r="G79" s="17"/>
      <c r="H79" s="17"/>
      <c r="I79" s="12" t="s">
        <v>235</v>
      </c>
      <c r="J79" s="272"/>
      <c r="K79" s="47">
        <f>IF('Student input data'!C$53=0,"-     ",K78/'Student input data'!C$53)</f>
        <v>-140.09672325305962</v>
      </c>
      <c r="L79" s="48">
        <f>IF('Student input data'!C53=0,"-     ",L78/'Student input data'!C53)</f>
        <v>-140.09672325305962</v>
      </c>
    </row>
    <row r="80" spans="2:12" x14ac:dyDescent="0.2">
      <c r="E80" s="29"/>
      <c r="F80" s="245"/>
      <c r="G80" s="29"/>
      <c r="H80" s="29"/>
      <c r="I80" s="30"/>
      <c r="J80" s="273"/>
      <c r="K80" s="53"/>
      <c r="L80" s="53"/>
    </row>
    <row r="82" spans="2:12" x14ac:dyDescent="0.2">
      <c r="E82" s="11"/>
      <c r="F82" s="262"/>
      <c r="G82" s="17"/>
      <c r="H82" s="17"/>
      <c r="I82" s="12" t="s">
        <v>219</v>
      </c>
      <c r="J82" s="272"/>
      <c r="K82" s="15">
        <f>K68+K77</f>
        <v>-33709322.279639572</v>
      </c>
      <c r="L82" s="16">
        <f>L68+L77</f>
        <v>-33709322.142857574</v>
      </c>
    </row>
    <row r="83" spans="2:12" x14ac:dyDescent="0.2">
      <c r="E83" s="44"/>
      <c r="F83" s="266"/>
      <c r="G83" s="17"/>
      <c r="H83" s="17"/>
      <c r="I83" s="12" t="s">
        <v>193</v>
      </c>
      <c r="J83" s="272"/>
      <c r="K83" s="47">
        <f>IF(COUNT('Student input data'!A13:A52)=0,"-     ",K82/(COUNT('Student input data'!A13:A52)))</f>
        <v>-11236440.759879857</v>
      </c>
      <c r="L83" s="48">
        <f>IF(COUNT('Student input data'!A13:A52)=0,"-     ",L82/(COUNT('Student input data'!A13:A52)))</f>
        <v>-11236440.714285858</v>
      </c>
    </row>
    <row r="84" spans="2:12" x14ac:dyDescent="0.2">
      <c r="E84" s="44"/>
      <c r="F84" s="266"/>
      <c r="G84" s="17"/>
      <c r="H84" s="17"/>
      <c r="I84" s="12" t="s">
        <v>125</v>
      </c>
      <c r="J84" s="272"/>
      <c r="K84" s="47">
        <f>IF('Student input data'!C$53=0,"-     ",K82/'Student input data'!C$53)</f>
        <v>-6654.0312435135356</v>
      </c>
      <c r="L84" s="48">
        <f>IF('Student input data'!C53=0,"-     ",L82/'Student input data'!C53)</f>
        <v>-6654.0312165135365</v>
      </c>
    </row>
    <row r="85" spans="2:12" x14ac:dyDescent="0.2">
      <c r="E85" s="35"/>
      <c r="F85" s="265"/>
      <c r="G85" s="29"/>
      <c r="H85" s="29"/>
      <c r="I85" s="30"/>
      <c r="J85" s="273"/>
      <c r="K85" s="31"/>
      <c r="L85" s="32"/>
    </row>
    <row r="86" spans="2:12" x14ac:dyDescent="0.2">
      <c r="E86" s="35"/>
      <c r="F86" s="265"/>
      <c r="G86" s="29"/>
      <c r="H86" s="29"/>
      <c r="I86" s="30"/>
      <c r="J86" s="273"/>
      <c r="K86" s="31"/>
      <c r="L86" s="32"/>
    </row>
    <row r="87" spans="2:12" x14ac:dyDescent="0.2">
      <c r="E87" s="35"/>
      <c r="F87" s="265"/>
      <c r="G87" s="29"/>
      <c r="H87" s="29"/>
      <c r="I87" s="30"/>
      <c r="J87" s="273"/>
      <c r="K87" s="31"/>
      <c r="L87" s="32"/>
    </row>
    <row r="89" spans="2:12" ht="18" x14ac:dyDescent="0.2">
      <c r="C89" s="549" t="s">
        <v>295</v>
      </c>
      <c r="D89" s="549"/>
      <c r="E89" s="549"/>
      <c r="F89" s="549"/>
      <c r="G89" s="549"/>
      <c r="H89" s="549"/>
      <c r="I89" s="549"/>
      <c r="J89" s="549"/>
      <c r="K89" s="549"/>
      <c r="L89" s="549"/>
    </row>
    <row r="90" spans="2:12" x14ac:dyDescent="0.2">
      <c r="C90" s="550" t="s">
        <v>149</v>
      </c>
      <c r="D90" s="550"/>
      <c r="E90" s="550"/>
      <c r="F90" s="222"/>
      <c r="G90" s="550" t="s">
        <v>252</v>
      </c>
      <c r="H90" s="550"/>
      <c r="I90" s="551"/>
      <c r="J90" s="279"/>
      <c r="K90" s="550" t="s">
        <v>105</v>
      </c>
      <c r="L90" s="550"/>
    </row>
    <row r="91" spans="2:12" ht="16.5" customHeight="1" x14ac:dyDescent="0.2">
      <c r="C91" s="280"/>
      <c r="D91" s="280"/>
      <c r="E91" s="280"/>
      <c r="F91" s="257"/>
      <c r="G91" s="554" t="s">
        <v>103</v>
      </c>
      <c r="H91" s="554" t="s">
        <v>98</v>
      </c>
      <c r="I91" s="258" t="s">
        <v>74</v>
      </c>
      <c r="J91" s="279"/>
      <c r="K91" s="554" t="s">
        <v>73</v>
      </c>
      <c r="L91" s="554" t="s">
        <v>98</v>
      </c>
    </row>
    <row r="92" spans="2:12" ht="17" thickBot="1" x14ac:dyDescent="0.25">
      <c r="B92" s="2" t="s">
        <v>250</v>
      </c>
      <c r="C92" s="259" t="s">
        <v>78</v>
      </c>
      <c r="D92" s="259" t="s">
        <v>79</v>
      </c>
      <c r="E92" s="259" t="s">
        <v>251</v>
      </c>
      <c r="F92" s="278"/>
      <c r="G92" s="555"/>
      <c r="H92" s="555"/>
      <c r="I92" s="259" t="s">
        <v>253</v>
      </c>
      <c r="J92" s="278"/>
      <c r="K92" s="555"/>
      <c r="L92" s="555"/>
    </row>
    <row r="93" spans="2:12" x14ac:dyDescent="0.2">
      <c r="B93" s="4" t="s">
        <v>182</v>
      </c>
    </row>
    <row r="94" spans="2:12" x14ac:dyDescent="0.2">
      <c r="B94" s="251" t="s">
        <v>166</v>
      </c>
      <c r="C94" s="294">
        <f>'Staff input data'!$AL71</f>
        <v>2</v>
      </c>
      <c r="D94" s="294">
        <f>'Desired output'!AN71</f>
        <v>2</v>
      </c>
      <c r="E94" s="294">
        <f>'EB Model output'!AM71</f>
        <v>2</v>
      </c>
      <c r="F94" s="295"/>
      <c r="G94" s="294">
        <f>C94-D94</f>
        <v>0</v>
      </c>
      <c r="H94" s="296">
        <f>C94-E94</f>
        <v>0</v>
      </c>
      <c r="I94" s="21">
        <f>'Staff input data'!$C$118</f>
        <v>110000</v>
      </c>
      <c r="J94" s="270"/>
      <c r="K94" s="13">
        <f>I94*G94</f>
        <v>0</v>
      </c>
      <c r="L94" s="13">
        <f>I94*H94</f>
        <v>0</v>
      </c>
    </row>
    <row r="95" spans="2:12" x14ac:dyDescent="0.2">
      <c r="B95" s="251" t="s">
        <v>466</v>
      </c>
      <c r="C95" s="294">
        <f>'Staff input data'!$AM71</f>
        <v>3</v>
      </c>
      <c r="D95" s="294">
        <f>'Desired output'!AO71</f>
        <v>2.82</v>
      </c>
      <c r="E95" s="294">
        <f>'EB Model output'!AN71</f>
        <v>2.82</v>
      </c>
      <c r="F95" s="295"/>
      <c r="G95" s="294">
        <f>C95-D95</f>
        <v>0.18000000000000016</v>
      </c>
      <c r="H95" s="294">
        <f t="shared" ref="H95:H111" si="43">C95-E95</f>
        <v>0.18000000000000016</v>
      </c>
      <c r="I95" s="21">
        <f>'Staff input data'!$C$119</f>
        <v>90000</v>
      </c>
      <c r="J95" s="270"/>
      <c r="K95" s="13">
        <f t="shared" ref="K95:K111" si="44">I95*G95</f>
        <v>16200.000000000015</v>
      </c>
      <c r="L95" s="13">
        <f t="shared" ref="L95:L111" si="45">I95*H95</f>
        <v>16200.000000000015</v>
      </c>
    </row>
    <row r="96" spans="2:12" x14ac:dyDescent="0.2">
      <c r="B96" s="57" t="s">
        <v>357</v>
      </c>
      <c r="C96" s="294">
        <f>'Staff input data'!$U71</f>
        <v>2</v>
      </c>
      <c r="D96" s="294">
        <f>'Desired output'!U71</f>
        <v>10.845000000000001</v>
      </c>
      <c r="E96" s="294">
        <f>'EB Model output'!U71</f>
        <v>10.845000000000001</v>
      </c>
      <c r="F96" s="295"/>
      <c r="G96" s="294">
        <f>C96-D96</f>
        <v>-8.8450000000000006</v>
      </c>
      <c r="H96" s="294">
        <f t="shared" si="43"/>
        <v>-8.8450000000000006</v>
      </c>
      <c r="I96" s="22">
        <f>'Staff input data'!$C$117</f>
        <v>70000</v>
      </c>
      <c r="J96" s="271"/>
      <c r="K96" s="14">
        <f t="shared" si="44"/>
        <v>-619150</v>
      </c>
      <c r="L96" s="14">
        <f t="shared" si="45"/>
        <v>-619150</v>
      </c>
    </row>
    <row r="97" spans="2:12" x14ac:dyDescent="0.2">
      <c r="B97" s="251" t="s">
        <v>346</v>
      </c>
      <c r="C97" s="294">
        <f>'Staff input data'!$C71</f>
        <v>45</v>
      </c>
      <c r="D97" s="294">
        <f>'Desired output'!C71</f>
        <v>113.39999999999998</v>
      </c>
      <c r="E97" s="294">
        <f>'EB Model output'!C71</f>
        <v>113.39999999999998</v>
      </c>
      <c r="F97" s="295"/>
      <c r="G97" s="294">
        <f>C97-D97</f>
        <v>-68.399999999999977</v>
      </c>
      <c r="H97" s="294">
        <f t="shared" si="43"/>
        <v>-68.399999999999977</v>
      </c>
      <c r="I97" s="22">
        <f>'Staff input data'!$C$117</f>
        <v>70000</v>
      </c>
      <c r="J97" s="271"/>
      <c r="K97" s="14">
        <f t="shared" si="44"/>
        <v>-4787999.9999999981</v>
      </c>
      <c r="L97" s="14">
        <f t="shared" si="45"/>
        <v>-4787999.9999999981</v>
      </c>
    </row>
    <row r="98" spans="2:12" x14ac:dyDescent="0.2">
      <c r="B98" s="251" t="s">
        <v>467</v>
      </c>
      <c r="C98" s="294">
        <f>'Staff input data'!$R71</f>
        <v>18</v>
      </c>
      <c r="D98" s="294">
        <f>'Desired output'!R71</f>
        <v>22.68</v>
      </c>
      <c r="E98" s="294">
        <f>'EB Model output'!R71</f>
        <v>22.68</v>
      </c>
      <c r="F98" s="295"/>
      <c r="G98" s="294">
        <f>C98-D98</f>
        <v>-4.68</v>
      </c>
      <c r="H98" s="294">
        <f t="shared" si="43"/>
        <v>-4.68</v>
      </c>
      <c r="I98" s="22">
        <f>'Staff input data'!$C$117</f>
        <v>70000</v>
      </c>
      <c r="J98" s="271"/>
      <c r="K98" s="14">
        <f t="shared" si="44"/>
        <v>-327600</v>
      </c>
      <c r="L98" s="14">
        <f t="shared" si="45"/>
        <v>-327600</v>
      </c>
    </row>
    <row r="99" spans="2:12" x14ac:dyDescent="0.2">
      <c r="B99" s="251" t="s">
        <v>353</v>
      </c>
      <c r="C99" s="294">
        <f>'Staff input data'!Z71</f>
        <v>8</v>
      </c>
      <c r="D99" s="294">
        <f>'Desired output'!Z71</f>
        <v>15.382978723404257</v>
      </c>
      <c r="E99" s="294">
        <f>'EB Model output'!Z71</f>
        <v>15.382978723404257</v>
      </c>
      <c r="F99" s="295"/>
      <c r="G99" s="294">
        <f t="shared" ref="G99:G104" si="46">C99-D99</f>
        <v>-7.382978723404257</v>
      </c>
      <c r="H99" s="294">
        <f t="shared" ref="H99:H104" si="47">C99-E99</f>
        <v>-7.382978723404257</v>
      </c>
      <c r="I99" s="22">
        <f>'Staff input data'!$C$117</f>
        <v>70000</v>
      </c>
      <c r="J99" s="271"/>
      <c r="K99" s="14">
        <f t="shared" ref="K99:K104" si="48">I99*G99</f>
        <v>-516808.510638298</v>
      </c>
      <c r="L99" s="14">
        <f t="shared" ref="L99:L104" si="49">I99*H99</f>
        <v>-516808.510638298</v>
      </c>
    </row>
    <row r="100" spans="2:12" x14ac:dyDescent="0.2">
      <c r="B100" s="251" t="s">
        <v>354</v>
      </c>
      <c r="C100" s="294">
        <f>'Staff input data'!W71</f>
        <v>3</v>
      </c>
      <c r="D100" s="294">
        <f>'Desired output'!W71</f>
        <v>3</v>
      </c>
      <c r="E100" s="294">
        <f>'EB Model output'!W71</f>
        <v>3</v>
      </c>
      <c r="F100" s="295"/>
      <c r="G100" s="294">
        <f t="shared" si="46"/>
        <v>0</v>
      </c>
      <c r="H100" s="294">
        <f t="shared" si="47"/>
        <v>0</v>
      </c>
      <c r="I100" s="22">
        <f>'Staff input data'!$C$117</f>
        <v>70000</v>
      </c>
      <c r="J100" s="271"/>
      <c r="K100" s="14">
        <f t="shared" si="48"/>
        <v>0</v>
      </c>
      <c r="L100" s="14">
        <f t="shared" si="49"/>
        <v>0</v>
      </c>
    </row>
    <row r="101" spans="2:12" x14ac:dyDescent="0.2">
      <c r="B101" s="57" t="s">
        <v>333</v>
      </c>
      <c r="C101" s="294">
        <f>'Staff input data'!V71</f>
        <v>4</v>
      </c>
      <c r="D101" s="294">
        <f>'Desired output'!V71</f>
        <v>8.57</v>
      </c>
      <c r="E101" s="294">
        <f>'EB Model output'!V71</f>
        <v>8.57</v>
      </c>
      <c r="F101" s="295"/>
      <c r="G101" s="294">
        <f t="shared" si="46"/>
        <v>-4.57</v>
      </c>
      <c r="H101" s="294">
        <f t="shared" si="47"/>
        <v>-4.57</v>
      </c>
      <c r="I101" s="22">
        <f>'Staff input data'!$C$117</f>
        <v>70000</v>
      </c>
      <c r="J101" s="271"/>
      <c r="K101" s="14">
        <f t="shared" si="48"/>
        <v>-319900</v>
      </c>
      <c r="L101" s="14">
        <f t="shared" si="49"/>
        <v>-319900</v>
      </c>
    </row>
    <row r="102" spans="2:12" x14ac:dyDescent="0.2">
      <c r="B102" s="251" t="s">
        <v>355</v>
      </c>
      <c r="C102" s="294">
        <f>'Staff input data'!AC71</f>
        <v>3</v>
      </c>
      <c r="D102" s="294">
        <f>'Desired output'!AC71+'Desired output'!AD71</f>
        <v>11.676</v>
      </c>
      <c r="E102" s="294">
        <f>'EB Model output'!AC71+'EB Model output'!AD71</f>
        <v>11.676</v>
      </c>
      <c r="F102" s="295"/>
      <c r="G102" s="294">
        <f t="shared" si="46"/>
        <v>-8.6760000000000002</v>
      </c>
      <c r="H102" s="294">
        <f t="shared" si="47"/>
        <v>-8.6760000000000002</v>
      </c>
      <c r="I102" s="22">
        <f>'Staff input data'!$C$117</f>
        <v>70000</v>
      </c>
      <c r="J102" s="271"/>
      <c r="K102" s="14">
        <f t="shared" si="48"/>
        <v>-607320</v>
      </c>
      <c r="L102" s="14">
        <f t="shared" si="49"/>
        <v>-607320</v>
      </c>
    </row>
    <row r="103" spans="2:12" x14ac:dyDescent="0.2">
      <c r="B103" s="1" t="s">
        <v>28</v>
      </c>
      <c r="C103" s="294">
        <f>'Staff input data'!AB71</f>
        <v>1</v>
      </c>
      <c r="D103" s="294">
        <f>'Desired output'!AB71</f>
        <v>2.8919999999999999</v>
      </c>
      <c r="E103" s="294">
        <f>'EB Model output'!AB71</f>
        <v>2.8919999999999999</v>
      </c>
      <c r="F103" s="295"/>
      <c r="G103" s="294">
        <f>C103-D103</f>
        <v>-1.8919999999999999</v>
      </c>
      <c r="H103" s="294">
        <f>C103-E103</f>
        <v>-1.8919999999999999</v>
      </c>
      <c r="I103" s="22">
        <f>'Staff input data'!$C$117</f>
        <v>70000</v>
      </c>
      <c r="J103" s="271"/>
      <c r="K103" s="14">
        <f>I103*G103</f>
        <v>-132440</v>
      </c>
      <c r="L103" s="14">
        <f>I103*H103</f>
        <v>-132440</v>
      </c>
    </row>
    <row r="104" spans="2:12" x14ac:dyDescent="0.2">
      <c r="B104" s="57" t="s">
        <v>358</v>
      </c>
      <c r="C104" s="294">
        <f>'Staff input data'!X71+'Staff input data'!Y71</f>
        <v>0</v>
      </c>
      <c r="D104" s="294">
        <f>'Desired output'!X71+'Desired output'!Y71</f>
        <v>3.125</v>
      </c>
      <c r="E104" s="294">
        <f>'EB Model output'!X71+'EB Model output'!Y71</f>
        <v>3.125</v>
      </c>
      <c r="F104" s="295"/>
      <c r="G104" s="294">
        <f t="shared" si="46"/>
        <v>-3.125</v>
      </c>
      <c r="H104" s="294">
        <f t="shared" si="47"/>
        <v>-3.125</v>
      </c>
      <c r="I104" s="22">
        <f>'Staff input data'!$C$117</f>
        <v>70000</v>
      </c>
      <c r="J104" s="271"/>
      <c r="K104" s="14">
        <f t="shared" si="48"/>
        <v>-218750</v>
      </c>
      <c r="L104" s="14">
        <f t="shared" si="49"/>
        <v>-218750</v>
      </c>
    </row>
    <row r="105" spans="2:12" x14ac:dyDescent="0.2">
      <c r="B105" s="251" t="s">
        <v>348</v>
      </c>
      <c r="C105" s="294">
        <f>'Staff input data'!AG71</f>
        <v>11</v>
      </c>
      <c r="D105" s="294">
        <f>'Desired output'!AI71</f>
        <v>0</v>
      </c>
      <c r="E105" s="294">
        <f>'EB Model output'!AH71</f>
        <v>0</v>
      </c>
      <c r="F105" s="295"/>
      <c r="G105" s="294">
        <f t="shared" ref="G105:G111" si="50">C105-D105</f>
        <v>11</v>
      </c>
      <c r="H105" s="294">
        <f t="shared" si="43"/>
        <v>11</v>
      </c>
      <c r="I105" s="21">
        <f>'Staff input data'!$C$120</f>
        <v>30000</v>
      </c>
      <c r="J105" s="270"/>
      <c r="K105" s="14">
        <f t="shared" si="44"/>
        <v>330000</v>
      </c>
      <c r="L105" s="14">
        <f t="shared" si="45"/>
        <v>330000</v>
      </c>
    </row>
    <row r="106" spans="2:12" x14ac:dyDescent="0.2">
      <c r="B106" s="251" t="s">
        <v>359</v>
      </c>
      <c r="C106" s="294">
        <f>'Staff input data'!AH71</f>
        <v>1</v>
      </c>
      <c r="D106" s="294">
        <f>'Desired output'!AJ71</f>
        <v>9.64</v>
      </c>
      <c r="E106" s="294">
        <f>'EB Model output'!AI71</f>
        <v>9.64</v>
      </c>
      <c r="F106" s="295"/>
      <c r="G106" s="294">
        <f t="shared" si="50"/>
        <v>-8.64</v>
      </c>
      <c r="H106" s="294">
        <f t="shared" si="43"/>
        <v>-8.64</v>
      </c>
      <c r="I106" s="21">
        <f>'Staff input data'!$C$121</f>
        <v>25000</v>
      </c>
      <c r="J106" s="270"/>
      <c r="K106" s="14">
        <f t="shared" si="44"/>
        <v>-216000</v>
      </c>
      <c r="L106" s="14">
        <f t="shared" si="45"/>
        <v>-216000</v>
      </c>
    </row>
    <row r="107" spans="2:12" x14ac:dyDescent="0.2">
      <c r="B107" s="251" t="s">
        <v>347</v>
      </c>
      <c r="C107" s="294">
        <f>'Staff input data'!AF71</f>
        <v>8</v>
      </c>
      <c r="D107" s="294">
        <f>'Desired output'!AH71</f>
        <v>2.1689999999999999E-6</v>
      </c>
      <c r="E107" s="294">
        <f>'EB Model output'!AG71</f>
        <v>2.1689999999999999E-7</v>
      </c>
      <c r="F107" s="295"/>
      <c r="G107" s="294">
        <f t="shared" si="50"/>
        <v>7.9999978309999999</v>
      </c>
      <c r="H107" s="294">
        <f>C107-E107</f>
        <v>7.9999997830999998</v>
      </c>
      <c r="I107" s="21">
        <f>'Staff input data'!$C$120</f>
        <v>30000</v>
      </c>
      <c r="J107" s="270"/>
      <c r="K107" s="14">
        <f>I107*G107</f>
        <v>239999.93492999999</v>
      </c>
      <c r="L107" s="14">
        <f>I107*H107</f>
        <v>239999.99349299999</v>
      </c>
    </row>
    <row r="108" spans="2:12" x14ac:dyDescent="0.2">
      <c r="B108" s="251" t="s">
        <v>178</v>
      </c>
      <c r="C108" s="294">
        <f>'Staff input data'!AA71</f>
        <v>2</v>
      </c>
      <c r="D108" s="294">
        <f>'Desired output'!AA71</f>
        <v>2</v>
      </c>
      <c r="E108" s="294">
        <f>'EB Model output'!AA71</f>
        <v>2</v>
      </c>
      <c r="F108" s="295"/>
      <c r="G108" s="297">
        <f t="shared" si="50"/>
        <v>0</v>
      </c>
      <c r="H108" s="294">
        <f t="shared" si="43"/>
        <v>0</v>
      </c>
      <c r="I108" s="22">
        <f>'Staff input data'!$C$117</f>
        <v>70000</v>
      </c>
      <c r="J108" s="271"/>
      <c r="K108" s="14">
        <f t="shared" si="44"/>
        <v>0</v>
      </c>
      <c r="L108" s="14">
        <f t="shared" si="45"/>
        <v>0</v>
      </c>
    </row>
    <row r="109" spans="2:12" s="251" customFormat="1" x14ac:dyDescent="0.2">
      <c r="B109" s="57" t="s">
        <v>340</v>
      </c>
      <c r="C109" s="294">
        <f>'Staff input data'!AI71</f>
        <v>1.5</v>
      </c>
      <c r="D109" s="294">
        <f>'Desired output'!AK71</f>
        <v>4.2174999999999994</v>
      </c>
      <c r="E109" s="294">
        <f>'EB Model output'!AJ71</f>
        <v>4.2174999999999994</v>
      </c>
      <c r="F109" s="295"/>
      <c r="G109" s="297">
        <f t="shared" ref="G109" si="51">C109-D109</f>
        <v>-2.7174999999999994</v>
      </c>
      <c r="H109" s="294">
        <f>C109-E109</f>
        <v>-2.7174999999999994</v>
      </c>
      <c r="I109" s="21">
        <f>'Staff input data'!$C$120</f>
        <v>30000</v>
      </c>
      <c r="J109" s="270"/>
      <c r="K109" s="14">
        <f>I109*G109</f>
        <v>-81524.999999999985</v>
      </c>
      <c r="L109" s="14">
        <f>I109*H109</f>
        <v>-81524.999999999985</v>
      </c>
    </row>
    <row r="110" spans="2:12" x14ac:dyDescent="0.2">
      <c r="B110" s="57" t="s">
        <v>341</v>
      </c>
      <c r="C110" s="294">
        <f>'Staff input data'!AJ71</f>
        <v>1</v>
      </c>
      <c r="D110" s="294">
        <f>'Desired output'!AL71</f>
        <v>2.82</v>
      </c>
      <c r="E110" s="294">
        <f>'EB Model output'!AK71</f>
        <v>2.82</v>
      </c>
      <c r="F110" s="295"/>
      <c r="G110" s="294">
        <f t="shared" si="50"/>
        <v>-1.8199999999999998</v>
      </c>
      <c r="H110" s="294">
        <f>C110-E110</f>
        <v>-1.8199999999999998</v>
      </c>
      <c r="I110" s="21">
        <f>'Staff input data'!$C$120</f>
        <v>30000</v>
      </c>
      <c r="J110" s="270"/>
      <c r="K110" s="14">
        <f>I110*G110</f>
        <v>-54599.999999999993</v>
      </c>
      <c r="L110" s="14">
        <f>I110*H110</f>
        <v>-54599.999999999993</v>
      </c>
    </row>
    <row r="111" spans="2:12" x14ac:dyDescent="0.2">
      <c r="B111" s="251" t="s">
        <v>360</v>
      </c>
      <c r="C111" s="294">
        <f>'Staff input data'!AN71</f>
        <v>7</v>
      </c>
      <c r="D111" s="294">
        <f>'Desired output'!AP71</f>
        <v>9.64</v>
      </c>
      <c r="E111" s="294">
        <f>'EB Model output'!AO71</f>
        <v>9.64</v>
      </c>
      <c r="F111" s="295"/>
      <c r="G111" s="294">
        <f t="shared" si="50"/>
        <v>-2.6400000000000006</v>
      </c>
      <c r="H111" s="294">
        <f t="shared" si="43"/>
        <v>-2.6400000000000006</v>
      </c>
      <c r="I111" s="21">
        <f>'Staff input data'!$C$122</f>
        <v>40000</v>
      </c>
      <c r="J111" s="270"/>
      <c r="K111" s="14">
        <f t="shared" si="44"/>
        <v>-105600.00000000003</v>
      </c>
      <c r="L111" s="14">
        <f t="shared" si="45"/>
        <v>-105600.00000000003</v>
      </c>
    </row>
    <row r="112" spans="2:12" x14ac:dyDescent="0.2">
      <c r="G112" s="11"/>
      <c r="H112" s="17"/>
      <c r="I112" s="12" t="s">
        <v>216</v>
      </c>
      <c r="J112" s="272"/>
      <c r="K112" s="15">
        <f>SUM(K94:K111)</f>
        <v>-7401493.5757082961</v>
      </c>
      <c r="L112" s="16">
        <f>SUM(L94:L111)</f>
        <v>-7401493.5171452966</v>
      </c>
    </row>
    <row r="113" spans="2:12" x14ac:dyDescent="0.2">
      <c r="E113" s="11"/>
      <c r="F113" s="262"/>
      <c r="G113" s="17"/>
      <c r="H113" s="17"/>
      <c r="I113" s="12" t="s">
        <v>175</v>
      </c>
      <c r="J113" s="272"/>
      <c r="K113" s="47">
        <f>IF(COUNT('Student input data'!A61:A70)=0,"-     ",K112/(COUNT('Student input data'!A61:A70)))</f>
        <v>-3700746.7878541481</v>
      </c>
      <c r="L113" s="48">
        <f>IF(COUNT('Student input data'!A61:A70)=0,"-     ",L112/(COUNT('Student input data'!A61:A70)))</f>
        <v>-3700746.7585726483</v>
      </c>
    </row>
    <row r="114" spans="2:12" x14ac:dyDescent="0.2">
      <c r="E114" s="11"/>
      <c r="F114" s="262"/>
      <c r="G114" s="17"/>
      <c r="H114" s="17"/>
      <c r="I114" s="12" t="s">
        <v>175</v>
      </c>
      <c r="J114" s="272"/>
      <c r="K114" s="47">
        <f>IF('Student input data'!C$71=0,"-     ",K112/'Student input data'!C$71)</f>
        <v>-3412.3990667165958</v>
      </c>
      <c r="L114" s="48">
        <f>IF('Student input data'!C$71=0,"-     ",L112/'Student input data'!C$71)</f>
        <v>-3412.3990397165958</v>
      </c>
    </row>
    <row r="115" spans="2:12" ht="17" thickBot="1" x14ac:dyDescent="0.25">
      <c r="B115" s="24" t="s">
        <v>247</v>
      </c>
      <c r="C115" s="25"/>
      <c r="D115" s="25"/>
      <c r="E115" s="25"/>
      <c r="F115" s="263"/>
      <c r="G115" s="25"/>
      <c r="H115" s="25"/>
      <c r="I115" s="25"/>
      <c r="J115" s="263"/>
      <c r="K115" s="25"/>
      <c r="L115" s="25"/>
    </row>
    <row r="116" spans="2:12" x14ac:dyDescent="0.2">
      <c r="B116" s="54" t="s">
        <v>165</v>
      </c>
      <c r="C116" s="9">
        <f>'Staff input data'!$AP71</f>
        <v>90000</v>
      </c>
      <c r="D116" s="9">
        <f>'Desired output'!$AR71</f>
        <v>271125</v>
      </c>
      <c r="E116" s="9">
        <f>'EB Model output'!$AQ71</f>
        <v>271125</v>
      </c>
      <c r="F116" s="264"/>
      <c r="K116" s="14">
        <f t="shared" ref="K116:K121" si="52">C116-D116</f>
        <v>-181125</v>
      </c>
      <c r="L116" s="14">
        <f t="shared" ref="L116:L121" si="53">C116-E116</f>
        <v>-181125</v>
      </c>
    </row>
    <row r="117" spans="2:12" x14ac:dyDescent="0.2">
      <c r="B117" s="54" t="s">
        <v>116</v>
      </c>
      <c r="C117" s="9">
        <f>'Staff input data'!$AQ$71</f>
        <v>175500</v>
      </c>
      <c r="D117" s="9">
        <f>'Desired output'!$AS$71</f>
        <v>542250</v>
      </c>
      <c r="E117" s="9">
        <f>'EB Model output'!$AR$71</f>
        <v>542250</v>
      </c>
      <c r="F117" s="264"/>
      <c r="K117" s="14">
        <f t="shared" si="52"/>
        <v>-366750</v>
      </c>
      <c r="L117" s="14">
        <f t="shared" si="53"/>
        <v>-366750</v>
      </c>
    </row>
    <row r="118" spans="2:12" x14ac:dyDescent="0.2">
      <c r="B118" s="54" t="s">
        <v>361</v>
      </c>
      <c r="C118" s="9">
        <f>'Staff input data'!$AR71</f>
        <v>220000</v>
      </c>
      <c r="D118" s="9">
        <f>'Desired output'!$AT71</f>
        <v>466335</v>
      </c>
      <c r="E118" s="9">
        <f>'EB Model output'!$AS71</f>
        <v>466335</v>
      </c>
      <c r="F118" s="264"/>
      <c r="K118" s="14">
        <f t="shared" si="52"/>
        <v>-246335</v>
      </c>
      <c r="L118" s="14">
        <f t="shared" si="53"/>
        <v>-246335</v>
      </c>
    </row>
    <row r="119" spans="2:12" x14ac:dyDescent="0.2">
      <c r="B119" s="54" t="s">
        <v>351</v>
      </c>
      <c r="C119" s="9">
        <f>'Staff input data'!$AS71</f>
        <v>117000</v>
      </c>
      <c r="D119" s="9">
        <f>'Desired output'!$AU71</f>
        <v>650700</v>
      </c>
      <c r="E119" s="9">
        <f>'EB Model output'!$AT71</f>
        <v>650700</v>
      </c>
      <c r="F119" s="264"/>
      <c r="K119" s="14">
        <f t="shared" si="52"/>
        <v>-533700</v>
      </c>
      <c r="L119" s="14">
        <f t="shared" si="53"/>
        <v>-533700</v>
      </c>
    </row>
    <row r="120" spans="2:12" x14ac:dyDescent="0.2">
      <c r="B120" s="55" t="s">
        <v>432</v>
      </c>
      <c r="C120" s="9">
        <f>'Staff input data'!$AT71</f>
        <v>0</v>
      </c>
      <c r="D120" s="9">
        <f>'Desired output'!AV71</f>
        <v>86760</v>
      </c>
      <c r="E120" s="9">
        <f>'EB Model output'!$AU71</f>
        <v>86760</v>
      </c>
      <c r="F120" s="264"/>
      <c r="K120" s="14">
        <f t="shared" si="52"/>
        <v>-86760</v>
      </c>
      <c r="L120" s="14">
        <f t="shared" si="53"/>
        <v>-86760</v>
      </c>
    </row>
    <row r="121" spans="2:12" x14ac:dyDescent="0.2">
      <c r="B121" s="26" t="s">
        <v>93</v>
      </c>
      <c r="C121" s="27">
        <f>SUM(C116:C120)</f>
        <v>602500</v>
      </c>
      <c r="D121" s="27">
        <f>SUM(D116:D120)</f>
        <v>2017170</v>
      </c>
      <c r="E121" s="27">
        <f>SUM(E116:E120)</f>
        <v>2017170</v>
      </c>
      <c r="F121" s="265"/>
      <c r="G121" s="29"/>
      <c r="H121" s="11"/>
      <c r="I121" s="12" t="s">
        <v>213</v>
      </c>
      <c r="J121" s="272"/>
      <c r="K121" s="15">
        <f t="shared" si="52"/>
        <v>-1414670</v>
      </c>
      <c r="L121" s="16">
        <f t="shared" si="53"/>
        <v>-1414670</v>
      </c>
    </row>
    <row r="122" spans="2:12" x14ac:dyDescent="0.2">
      <c r="E122" s="11"/>
      <c r="F122" s="262"/>
      <c r="G122" s="17"/>
      <c r="H122" s="17"/>
      <c r="I122" s="12" t="s">
        <v>176</v>
      </c>
      <c r="J122" s="272"/>
      <c r="K122" s="47">
        <f>IF(COUNT('Student input data'!A61:A70)=0,"-     ",K121/(COUNT('Student input data'!A61:A70)))</f>
        <v>-707335</v>
      </c>
      <c r="L122" s="48">
        <f>IF(COUNT('Student input data'!A61:A70)=0,"-     ",L121/(COUNT('Student input data'!A61:A70)))</f>
        <v>-707335</v>
      </c>
    </row>
    <row r="123" spans="2:12" x14ac:dyDescent="0.2">
      <c r="E123" s="11"/>
      <c r="F123" s="262"/>
      <c r="G123" s="17"/>
      <c r="H123" s="17"/>
      <c r="I123" s="12" t="s">
        <v>176</v>
      </c>
      <c r="J123" s="272"/>
      <c r="K123" s="47">
        <f>IF('Student input data'!C$71=0,"-     ",K121/'Student input data'!C$71)</f>
        <v>-652.22222222222217</v>
      </c>
      <c r="L123" s="48">
        <f>IF('Student input data'!C$71=0,"-     ",L121/'Student input data'!C$71)</f>
        <v>-652.22222222222217</v>
      </c>
    </row>
    <row r="125" spans="2:12" x14ac:dyDescent="0.2">
      <c r="G125" s="29"/>
      <c r="H125" s="29"/>
      <c r="I125" s="30"/>
      <c r="J125" s="273"/>
      <c r="K125" s="31"/>
      <c r="L125" s="31"/>
    </row>
    <row r="126" spans="2:12" x14ac:dyDescent="0.2">
      <c r="E126" s="11"/>
      <c r="F126" s="262"/>
      <c r="G126" s="17"/>
      <c r="H126" s="17"/>
      <c r="I126" s="12" t="s">
        <v>254</v>
      </c>
      <c r="J126" s="272"/>
      <c r="K126" s="15">
        <f>K112+K121</f>
        <v>-8816163.5757082961</v>
      </c>
      <c r="L126" s="16">
        <f>L112+L121</f>
        <v>-8816163.5171452966</v>
      </c>
    </row>
    <row r="127" spans="2:12" x14ac:dyDescent="0.2">
      <c r="E127" s="11"/>
      <c r="F127" s="262"/>
      <c r="G127" s="17"/>
      <c r="H127" s="17"/>
      <c r="I127" s="12" t="s">
        <v>224</v>
      </c>
      <c r="J127" s="272"/>
      <c r="K127" s="47">
        <f>IF(COUNT('Student input data'!A61:A70)=0,"-     ",K126/(COUNT('Student input data'!A61:A70)))</f>
        <v>-4408081.7878541481</v>
      </c>
      <c r="L127" s="48">
        <f>IF(COUNT('Student input data'!A61:A70)=0,"-     ",L126/(COUNT('Student input data'!A61:A70)))</f>
        <v>-4408081.7585726483</v>
      </c>
    </row>
    <row r="128" spans="2:12" x14ac:dyDescent="0.2">
      <c r="E128" s="11"/>
      <c r="F128" s="262"/>
      <c r="G128" s="17"/>
      <c r="H128" s="17"/>
      <c r="I128" s="12" t="s">
        <v>224</v>
      </c>
      <c r="J128" s="272"/>
      <c r="K128" s="47">
        <f>IF('Student input data'!C$71=0,"-     ",K126/'Student input data'!C$71)</f>
        <v>-4064.621288938818</v>
      </c>
      <c r="L128" s="48">
        <f>IF('Student input data'!C$71=0,"-     ",L126/'Student input data'!C$71)</f>
        <v>-4064.621261938818</v>
      </c>
    </row>
    <row r="129" spans="2:12" x14ac:dyDescent="0.2">
      <c r="E129" s="29"/>
      <c r="F129" s="245"/>
      <c r="G129" s="29"/>
      <c r="H129" s="29"/>
      <c r="I129" s="30"/>
      <c r="J129" s="273"/>
      <c r="K129" s="31"/>
      <c r="L129" s="32"/>
    </row>
    <row r="130" spans="2:12" x14ac:dyDescent="0.2">
      <c r="E130" s="29"/>
      <c r="F130" s="245"/>
      <c r="G130" s="29"/>
      <c r="H130" s="29"/>
      <c r="I130" s="30"/>
      <c r="J130" s="273"/>
      <c r="K130" s="31"/>
      <c r="L130" s="32"/>
    </row>
    <row r="131" spans="2:12" x14ac:dyDescent="0.2">
      <c r="E131" s="29"/>
      <c r="F131" s="245"/>
      <c r="G131" s="29"/>
      <c r="H131" s="29"/>
      <c r="I131" s="30"/>
      <c r="J131" s="273"/>
      <c r="K131" s="31"/>
      <c r="L131" s="32"/>
    </row>
    <row r="132" spans="2:12" x14ac:dyDescent="0.2">
      <c r="G132" s="29"/>
      <c r="H132" s="29"/>
      <c r="I132" s="30"/>
      <c r="J132" s="273"/>
      <c r="K132" s="31"/>
      <c r="L132" s="32"/>
    </row>
    <row r="133" spans="2:12" ht="18" x14ac:dyDescent="0.2">
      <c r="C133" s="549" t="s">
        <v>296</v>
      </c>
      <c r="D133" s="549"/>
      <c r="E133" s="549"/>
      <c r="F133" s="549"/>
      <c r="G133" s="549"/>
      <c r="H133" s="549"/>
      <c r="I133" s="549"/>
      <c r="J133" s="549"/>
      <c r="K133" s="549"/>
      <c r="L133" s="549"/>
    </row>
    <row r="134" spans="2:12" x14ac:dyDescent="0.2">
      <c r="C134" s="550" t="s">
        <v>149</v>
      </c>
      <c r="D134" s="550"/>
      <c r="E134" s="550"/>
      <c r="F134" s="222"/>
      <c r="G134" s="550" t="s">
        <v>252</v>
      </c>
      <c r="H134" s="550"/>
      <c r="I134" s="551"/>
      <c r="J134" s="279"/>
      <c r="K134" s="550" t="s">
        <v>105</v>
      </c>
      <c r="L134" s="550"/>
    </row>
    <row r="135" spans="2:12" ht="16.5" customHeight="1" x14ac:dyDescent="0.2">
      <c r="C135" s="280"/>
      <c r="D135" s="280"/>
      <c r="E135" s="280"/>
      <c r="F135" s="257"/>
      <c r="G135" s="554" t="s">
        <v>103</v>
      </c>
      <c r="H135" s="554" t="s">
        <v>98</v>
      </c>
      <c r="I135" s="258" t="s">
        <v>74</v>
      </c>
      <c r="J135" s="279"/>
      <c r="K135" s="554" t="s">
        <v>73</v>
      </c>
      <c r="L135" s="554" t="s">
        <v>98</v>
      </c>
    </row>
    <row r="136" spans="2:12" ht="17" thickBot="1" x14ac:dyDescent="0.25">
      <c r="B136" s="2" t="s">
        <v>250</v>
      </c>
      <c r="C136" s="259" t="s">
        <v>78</v>
      </c>
      <c r="D136" s="259" t="s">
        <v>79</v>
      </c>
      <c r="E136" s="259" t="s">
        <v>251</v>
      </c>
      <c r="F136" s="278"/>
      <c r="G136" s="555"/>
      <c r="H136" s="555"/>
      <c r="I136" s="259" t="s">
        <v>253</v>
      </c>
      <c r="J136" s="278"/>
      <c r="K136" s="555"/>
      <c r="L136" s="555"/>
    </row>
    <row r="137" spans="2:12" x14ac:dyDescent="0.2">
      <c r="B137" s="4" t="s">
        <v>248</v>
      </c>
    </row>
    <row r="138" spans="2:12" x14ac:dyDescent="0.2">
      <c r="B138" s="251" t="s">
        <v>166</v>
      </c>
      <c r="C138" s="298">
        <f>'Staff input data'!$AL89</f>
        <v>3</v>
      </c>
      <c r="D138" s="298">
        <f>'Desired output'!AN89</f>
        <v>3</v>
      </c>
      <c r="E138" s="298">
        <f>'EB Model output'!AM89</f>
        <v>3</v>
      </c>
      <c r="F138" s="299"/>
      <c r="G138" s="294">
        <f>C138-D138</f>
        <v>0</v>
      </c>
      <c r="H138" s="296">
        <f>C138-E138</f>
        <v>0</v>
      </c>
      <c r="I138" s="21">
        <f>'Staff input data'!$C$118</f>
        <v>110000</v>
      </c>
      <c r="J138" s="270"/>
      <c r="K138" s="13">
        <f>I138*G138</f>
        <v>0</v>
      </c>
      <c r="L138" s="13">
        <f>I138*H138</f>
        <v>0</v>
      </c>
    </row>
    <row r="139" spans="2:12" x14ac:dyDescent="0.2">
      <c r="B139" s="251" t="s">
        <v>466</v>
      </c>
      <c r="C139" s="298">
        <f>'Staff input data'!$AM89</f>
        <v>7</v>
      </c>
      <c r="D139" s="298">
        <f>'Desired output'!AO89</f>
        <v>3.1</v>
      </c>
      <c r="E139" s="298">
        <f>'EB Model output'!AN89</f>
        <v>3.1</v>
      </c>
      <c r="F139" s="299"/>
      <c r="G139" s="294">
        <f>C139-D139</f>
        <v>3.9</v>
      </c>
      <c r="H139" s="294">
        <f>C139-E139</f>
        <v>3.9</v>
      </c>
      <c r="I139" s="21">
        <f>'Staff input data'!$C$119</f>
        <v>90000</v>
      </c>
      <c r="J139" s="270"/>
      <c r="K139" s="13">
        <f>I139*G139</f>
        <v>351000</v>
      </c>
      <c r="L139" s="13">
        <f>I139*H139</f>
        <v>351000</v>
      </c>
    </row>
    <row r="140" spans="2:12" x14ac:dyDescent="0.2">
      <c r="B140" s="57" t="s">
        <v>357</v>
      </c>
      <c r="C140" s="298">
        <f>'Staff input data'!$U89</f>
        <v>3</v>
      </c>
      <c r="D140" s="298">
        <f>'Desired output'!U89</f>
        <v>8.5500000000000007</v>
      </c>
      <c r="E140" s="298">
        <f>'EB Model output'!U89</f>
        <v>8.5500000000000007</v>
      </c>
      <c r="F140" s="299"/>
      <c r="G140" s="294">
        <f>C140-D140</f>
        <v>-5.5500000000000007</v>
      </c>
      <c r="H140" s="294">
        <f>C140-E140</f>
        <v>-5.5500000000000007</v>
      </c>
      <c r="I140" s="22">
        <f>'Staff input data'!$C$117</f>
        <v>70000</v>
      </c>
      <c r="J140" s="271"/>
      <c r="K140" s="14">
        <f>I140*G140</f>
        <v>-388500.00000000006</v>
      </c>
      <c r="L140" s="14">
        <f>I140*H140</f>
        <v>-388500.00000000006</v>
      </c>
    </row>
    <row r="141" spans="2:12" x14ac:dyDescent="0.2">
      <c r="B141" s="251" t="s">
        <v>346</v>
      </c>
      <c r="C141" s="298">
        <f>'Staff input data'!$C89</f>
        <v>66</v>
      </c>
      <c r="D141" s="298">
        <f>'Desired output'!C89</f>
        <v>74.400000000000006</v>
      </c>
      <c r="E141" s="298">
        <f>'EB Model output'!C89</f>
        <v>74.400000000000006</v>
      </c>
      <c r="F141" s="299"/>
      <c r="G141" s="294">
        <f>C141-D141</f>
        <v>-8.4000000000000057</v>
      </c>
      <c r="H141" s="294">
        <f>C141-E141</f>
        <v>-8.4000000000000057</v>
      </c>
      <c r="I141" s="22">
        <f>'Staff input data'!$C$117</f>
        <v>70000</v>
      </c>
      <c r="J141" s="271"/>
      <c r="K141" s="14">
        <f>I141*G141</f>
        <v>-588000.00000000035</v>
      </c>
      <c r="L141" s="14">
        <f>I141*H141</f>
        <v>-588000.00000000035</v>
      </c>
    </row>
    <row r="142" spans="2:12" x14ac:dyDescent="0.2">
      <c r="B142" s="251" t="s">
        <v>467</v>
      </c>
      <c r="C142" s="298">
        <f>'Staff input data'!$R89</f>
        <v>27</v>
      </c>
      <c r="D142" s="298">
        <f>'Desired output'!R89</f>
        <v>24.552</v>
      </c>
      <c r="E142" s="298">
        <f>'EB Model output'!R89</f>
        <v>24.552</v>
      </c>
      <c r="F142" s="299"/>
      <c r="G142" s="294">
        <f>C142-D142</f>
        <v>2.4480000000000004</v>
      </c>
      <c r="H142" s="294">
        <f>C142-E142</f>
        <v>2.4480000000000004</v>
      </c>
      <c r="I142" s="22">
        <f>'Staff input data'!$C$117</f>
        <v>70000</v>
      </c>
      <c r="J142" s="271"/>
      <c r="K142" s="14">
        <f>I142*G142</f>
        <v>171360.00000000003</v>
      </c>
      <c r="L142" s="14">
        <f>I142*H142</f>
        <v>171360.00000000003</v>
      </c>
    </row>
    <row r="143" spans="2:12" x14ac:dyDescent="0.2">
      <c r="B143" s="251" t="s">
        <v>353</v>
      </c>
      <c r="C143" s="298">
        <f>'Staff input data'!$Z89</f>
        <v>8</v>
      </c>
      <c r="D143" s="298">
        <f>'Desired output'!Z89</f>
        <v>13.191489361702127</v>
      </c>
      <c r="E143" s="298">
        <f>'EB Model output'!Z89</f>
        <v>13.191489361702127</v>
      </c>
      <c r="F143" s="299"/>
      <c r="G143" s="294">
        <f t="shared" ref="G143:G151" si="54">C143-D143</f>
        <v>-5.1914893617021267</v>
      </c>
      <c r="H143" s="294">
        <f t="shared" ref="H143:H151" si="55">C143-E143</f>
        <v>-5.1914893617021267</v>
      </c>
      <c r="I143" s="22">
        <f>'Staff input data'!$C$117</f>
        <v>70000</v>
      </c>
      <c r="J143" s="271"/>
      <c r="K143" s="14">
        <f t="shared" ref="K143:K151" si="56">I143*G143</f>
        <v>-363404.25531914888</v>
      </c>
      <c r="L143" s="14">
        <f t="shared" ref="L143:L151" si="57">I143*H143</f>
        <v>-363404.25531914888</v>
      </c>
    </row>
    <row r="144" spans="2:12" x14ac:dyDescent="0.2">
      <c r="B144" s="251" t="s">
        <v>354</v>
      </c>
      <c r="C144" s="298">
        <f>'Staff input data'!$W89</f>
        <v>5</v>
      </c>
      <c r="D144" s="298">
        <f>'Desired output'!W89</f>
        <v>3.2</v>
      </c>
      <c r="E144" s="298">
        <f>'EB Model output'!W89</f>
        <v>3.2</v>
      </c>
      <c r="F144" s="299"/>
      <c r="G144" s="294">
        <f t="shared" si="54"/>
        <v>1.7999999999999998</v>
      </c>
      <c r="H144" s="294">
        <f t="shared" si="55"/>
        <v>1.7999999999999998</v>
      </c>
      <c r="I144" s="22">
        <f>'Staff input data'!$C$117</f>
        <v>70000</v>
      </c>
      <c r="J144" s="271"/>
      <c r="K144" s="14">
        <f t="shared" si="56"/>
        <v>125999.99999999999</v>
      </c>
      <c r="L144" s="14">
        <f t="shared" si="57"/>
        <v>125999.99999999999</v>
      </c>
    </row>
    <row r="145" spans="2:12" x14ac:dyDescent="0.2">
      <c r="B145" s="57" t="s">
        <v>333</v>
      </c>
      <c r="C145" s="298">
        <f>'Staff input data'!$V89</f>
        <v>10</v>
      </c>
      <c r="D145" s="298">
        <f>'Desired output'!V89</f>
        <v>10.35</v>
      </c>
      <c r="E145" s="299">
        <f>'EB Model output'!V89</f>
        <v>10.35</v>
      </c>
      <c r="F145" s="299"/>
      <c r="G145" s="294">
        <f t="shared" si="54"/>
        <v>-0.34999999999999964</v>
      </c>
      <c r="H145" s="294">
        <f t="shared" si="55"/>
        <v>-0.34999999999999964</v>
      </c>
      <c r="I145" s="22">
        <f>'Staff input data'!$C$117</f>
        <v>70000</v>
      </c>
      <c r="J145" s="271"/>
      <c r="K145" s="14">
        <f t="shared" si="56"/>
        <v>-24499.999999999975</v>
      </c>
      <c r="L145" s="14">
        <f t="shared" si="57"/>
        <v>-24499.999999999975</v>
      </c>
    </row>
    <row r="146" spans="2:12" x14ac:dyDescent="0.2">
      <c r="B146" s="251" t="s">
        <v>355</v>
      </c>
      <c r="C146" s="298">
        <f>'Staff input data'!AC89</f>
        <v>6</v>
      </c>
      <c r="D146" s="298">
        <f>'Desired output'!AC89+'Desired output'!AD89</f>
        <v>13.240000000000002</v>
      </c>
      <c r="E146" s="298">
        <f>'EB Model output'!AC89+'EB Model output'!AD89</f>
        <v>13.240000000000002</v>
      </c>
      <c r="F146" s="299"/>
      <c r="G146" s="294">
        <f t="shared" si="54"/>
        <v>-7.240000000000002</v>
      </c>
      <c r="H146" s="294">
        <f t="shared" si="55"/>
        <v>-7.240000000000002</v>
      </c>
      <c r="I146" s="22">
        <f>'Staff input data'!$C$117</f>
        <v>70000</v>
      </c>
      <c r="J146" s="271"/>
      <c r="K146" s="14">
        <f t="shared" si="56"/>
        <v>-506800.00000000012</v>
      </c>
      <c r="L146" s="14">
        <f t="shared" si="57"/>
        <v>-506800.00000000012</v>
      </c>
    </row>
    <row r="147" spans="2:12" x14ac:dyDescent="0.2">
      <c r="B147" s="1" t="s">
        <v>28</v>
      </c>
      <c r="C147" s="298">
        <f>'Staff input data'!AB89</f>
        <v>0</v>
      </c>
      <c r="D147" s="298">
        <f>'Desired output'!AB89</f>
        <v>2.48</v>
      </c>
      <c r="E147" s="298">
        <f>'EB Model output'!AB89</f>
        <v>2.48</v>
      </c>
      <c r="F147" s="299"/>
      <c r="G147" s="294">
        <f>C147-D147</f>
        <v>-2.48</v>
      </c>
      <c r="H147" s="294">
        <f>C147-E147</f>
        <v>-2.48</v>
      </c>
      <c r="I147" s="22">
        <f>'Staff input data'!$C$117</f>
        <v>70000</v>
      </c>
      <c r="J147" s="271"/>
      <c r="K147" s="14">
        <f>I147*G147</f>
        <v>-173600</v>
      </c>
      <c r="L147" s="14">
        <f>I147*H147</f>
        <v>-173600</v>
      </c>
    </row>
    <row r="148" spans="2:12" x14ac:dyDescent="0.2">
      <c r="B148" s="57" t="s">
        <v>358</v>
      </c>
      <c r="C148" s="298">
        <f>'Staff input data'!X89+'Staff input data'!Y89</f>
        <v>0</v>
      </c>
      <c r="D148" s="298">
        <f>'Desired output'!X89+'Desired output'!Y89</f>
        <v>6.041666666666667</v>
      </c>
      <c r="E148" s="298">
        <f>'EB Model output'!X89+'EB Model output'!Y89</f>
        <v>6.041666666666667</v>
      </c>
      <c r="F148" s="299"/>
      <c r="G148" s="294">
        <f t="shared" si="54"/>
        <v>-6.041666666666667</v>
      </c>
      <c r="H148" s="294">
        <f t="shared" si="55"/>
        <v>-6.041666666666667</v>
      </c>
      <c r="I148" s="22">
        <f>'Staff input data'!$C$117</f>
        <v>70000</v>
      </c>
      <c r="J148" s="271"/>
      <c r="K148" s="14">
        <f t="shared" si="56"/>
        <v>-422916.66666666669</v>
      </c>
      <c r="L148" s="14">
        <f t="shared" si="57"/>
        <v>-422916.66666666669</v>
      </c>
    </row>
    <row r="149" spans="2:12" x14ac:dyDescent="0.2">
      <c r="B149" s="251" t="s">
        <v>348</v>
      </c>
      <c r="C149" s="298">
        <f>'Staff input data'!AG89</f>
        <v>15</v>
      </c>
      <c r="D149" s="298">
        <f>'Desired output'!AI89</f>
        <v>0</v>
      </c>
      <c r="E149" s="298">
        <f>'EB Model output'!AH89</f>
        <v>0</v>
      </c>
      <c r="F149" s="299"/>
      <c r="G149" s="294">
        <f t="shared" si="54"/>
        <v>15</v>
      </c>
      <c r="H149" s="294">
        <f t="shared" si="55"/>
        <v>15</v>
      </c>
      <c r="I149" s="21">
        <f>'Staff input data'!$C$120</f>
        <v>30000</v>
      </c>
      <c r="J149" s="270"/>
      <c r="K149" s="14">
        <f t="shared" si="56"/>
        <v>450000</v>
      </c>
      <c r="L149" s="14">
        <f t="shared" si="57"/>
        <v>450000</v>
      </c>
    </row>
    <row r="150" spans="2:12" x14ac:dyDescent="0.2">
      <c r="B150" s="251" t="s">
        <v>359</v>
      </c>
      <c r="C150" s="298">
        <f>'Staff input data'!AH89</f>
        <v>4</v>
      </c>
      <c r="D150" s="298">
        <f>'Desired output'!AJ89</f>
        <v>9.3000000000000007</v>
      </c>
      <c r="E150" s="298">
        <f>'EB Model output'!AI89</f>
        <v>9.3000000000000007</v>
      </c>
      <c r="F150" s="299"/>
      <c r="G150" s="294">
        <f t="shared" si="54"/>
        <v>-5.3000000000000007</v>
      </c>
      <c r="H150" s="294">
        <f t="shared" si="55"/>
        <v>-5.3000000000000007</v>
      </c>
      <c r="I150" s="21">
        <f>'Staff input data'!$C$121</f>
        <v>25000</v>
      </c>
      <c r="J150" s="270"/>
      <c r="K150" s="14">
        <f t="shared" si="56"/>
        <v>-132500.00000000003</v>
      </c>
      <c r="L150" s="14">
        <f t="shared" si="57"/>
        <v>-132500.00000000003</v>
      </c>
    </row>
    <row r="151" spans="2:12" x14ac:dyDescent="0.2">
      <c r="B151" s="251" t="s">
        <v>347</v>
      </c>
      <c r="C151" s="298">
        <f>'Staff input data'!AF89</f>
        <v>10</v>
      </c>
      <c r="D151" s="298">
        <f>'Desired output'!AH89</f>
        <v>1.86E-6</v>
      </c>
      <c r="E151" s="298">
        <f>'EB Model output'!AG89</f>
        <v>1.86E-7</v>
      </c>
      <c r="F151" s="299"/>
      <c r="G151" s="294">
        <f t="shared" si="54"/>
        <v>9.9999981400000006</v>
      </c>
      <c r="H151" s="294">
        <f t="shared" si="55"/>
        <v>9.9999998140000006</v>
      </c>
      <c r="I151" s="21">
        <f>'Staff input data'!$C$120</f>
        <v>30000</v>
      </c>
      <c r="J151" s="270"/>
      <c r="K151" s="14">
        <f t="shared" si="56"/>
        <v>299999.94420000003</v>
      </c>
      <c r="L151" s="14">
        <f t="shared" si="57"/>
        <v>299999.99442</v>
      </c>
    </row>
    <row r="152" spans="2:12" x14ac:dyDescent="0.2">
      <c r="B152" s="251" t="s">
        <v>178</v>
      </c>
      <c r="C152" s="298">
        <f>'Staff input data'!AA89</f>
        <v>3</v>
      </c>
      <c r="D152" s="298">
        <f>'Desired output'!AA89</f>
        <v>3</v>
      </c>
      <c r="E152" s="298">
        <f>'EB Model output'!AA89</f>
        <v>3</v>
      </c>
      <c r="F152" s="299"/>
      <c r="G152" s="297">
        <f>C152-D152</f>
        <v>0</v>
      </c>
      <c r="H152" s="294">
        <f>C152-E152</f>
        <v>0</v>
      </c>
      <c r="I152" s="22">
        <f>'Staff input data'!$C$117</f>
        <v>70000</v>
      </c>
      <c r="J152" s="271"/>
      <c r="K152" s="14">
        <f>I152*G152</f>
        <v>0</v>
      </c>
      <c r="L152" s="14">
        <f>I152*H152</f>
        <v>0</v>
      </c>
    </row>
    <row r="153" spans="2:12" s="251" customFormat="1" x14ac:dyDescent="0.2">
      <c r="B153" s="57" t="s">
        <v>340</v>
      </c>
      <c r="C153" s="298">
        <f>'Staff input data'!AI89</f>
        <v>1</v>
      </c>
      <c r="D153" s="298">
        <f>'Desired output'!AK89</f>
        <v>3.1</v>
      </c>
      <c r="E153" s="298">
        <f>'EB Model output'!AJ89</f>
        <v>3.1</v>
      </c>
      <c r="F153" s="299"/>
      <c r="G153" s="297">
        <f>C153-D153</f>
        <v>-2.1</v>
      </c>
      <c r="H153" s="294">
        <f>C153-E153</f>
        <v>-2.1</v>
      </c>
      <c r="I153" s="21">
        <f>'Staff input data'!$C$120</f>
        <v>30000</v>
      </c>
      <c r="J153" s="270"/>
      <c r="K153" s="14">
        <f>I153*G153</f>
        <v>-63000</v>
      </c>
      <c r="L153" s="14">
        <f>I153*H153</f>
        <v>-63000</v>
      </c>
    </row>
    <row r="154" spans="2:12" x14ac:dyDescent="0.2">
      <c r="B154" s="57" t="s">
        <v>341</v>
      </c>
      <c r="C154" s="298">
        <f>'Staff input data'!AJ89</f>
        <v>1</v>
      </c>
      <c r="D154" s="298">
        <f>'Desired output'!AL89</f>
        <v>0.6</v>
      </c>
      <c r="E154" s="298">
        <f>'EB Model output'!AK89</f>
        <v>0.6</v>
      </c>
      <c r="F154" s="299"/>
      <c r="G154" s="294">
        <f>C154-D154</f>
        <v>0.4</v>
      </c>
      <c r="H154" s="294">
        <f>C154-E154</f>
        <v>0.4</v>
      </c>
      <c r="I154" s="21">
        <f>'Staff input data'!$C$120</f>
        <v>30000</v>
      </c>
      <c r="J154" s="270"/>
      <c r="K154" s="14">
        <f>I154*G154</f>
        <v>12000</v>
      </c>
      <c r="L154" s="14">
        <f>I154*H154</f>
        <v>12000</v>
      </c>
    </row>
    <row r="155" spans="2:12" x14ac:dyDescent="0.2">
      <c r="B155" s="251" t="s">
        <v>360</v>
      </c>
      <c r="C155" s="298">
        <f>'Staff input data'!AN89</f>
        <v>9</v>
      </c>
      <c r="D155" s="298">
        <f>'Desired output'!AP89</f>
        <v>9.3000000000000007</v>
      </c>
      <c r="E155" s="298">
        <f>'EB Model output'!AO89</f>
        <v>9.3000000000000007</v>
      </c>
      <c r="F155" s="299"/>
      <c r="G155" s="294">
        <f>C155-D155</f>
        <v>-0.30000000000000071</v>
      </c>
      <c r="H155" s="294">
        <f>C155-E155</f>
        <v>-0.30000000000000071</v>
      </c>
      <c r="I155" s="21">
        <f>'Staff input data'!$C$122</f>
        <v>40000</v>
      </c>
      <c r="J155" s="270"/>
      <c r="K155" s="14">
        <f>I155*G155</f>
        <v>-12000.000000000029</v>
      </c>
      <c r="L155" s="14">
        <f>I155*H155</f>
        <v>-12000.000000000029</v>
      </c>
    </row>
    <row r="156" spans="2:12" x14ac:dyDescent="0.2">
      <c r="G156" s="11"/>
      <c r="H156" s="17"/>
      <c r="I156" s="12" t="s">
        <v>167</v>
      </c>
      <c r="J156" s="272"/>
      <c r="K156" s="15">
        <f>SUM(K138:K155)</f>
        <v>-1264860.9777858162</v>
      </c>
      <c r="L156" s="16">
        <f>SUM(L138:L155)</f>
        <v>-1264860.9275658163</v>
      </c>
    </row>
    <row r="157" spans="2:12" x14ac:dyDescent="0.2">
      <c r="E157" s="11"/>
      <c r="F157" s="262"/>
      <c r="G157" s="17"/>
      <c r="H157" s="17"/>
      <c r="I157" s="12" t="s">
        <v>100</v>
      </c>
      <c r="J157" s="272"/>
      <c r="K157" s="15">
        <f>IF(COUNT('Student input data'!A79:A88)=0,"-     ",K156/(COUNT('Student input data'!A79:A88)))</f>
        <v>-421620.32592860539</v>
      </c>
      <c r="L157" s="16">
        <f>IF(COUNT('Student input data'!A79:A88)=0,"-     ",L156/(COUNT('Student input data'!A79:A88)))</f>
        <v>-421620.30918860546</v>
      </c>
    </row>
    <row r="158" spans="2:12" x14ac:dyDescent="0.2">
      <c r="E158" s="11"/>
      <c r="F158" s="262"/>
      <c r="G158" s="17"/>
      <c r="H158" s="17"/>
      <c r="I158" s="12" t="s">
        <v>100</v>
      </c>
      <c r="J158" s="272"/>
      <c r="K158" s="15">
        <f>IF('Student input data'!C$89=0,"-     ",K156/'Student input data'!C$89)</f>
        <v>-680.0327837558151</v>
      </c>
      <c r="L158" s="16">
        <f>IF('Student input data'!C$89=0,"-     ",L156/'Student input data'!C$89)</f>
        <v>-680.03275675581517</v>
      </c>
    </row>
    <row r="159" spans="2:12" ht="17" thickBot="1" x14ac:dyDescent="0.25">
      <c r="B159" s="24" t="s">
        <v>247</v>
      </c>
      <c r="C159" s="25"/>
      <c r="D159" s="25"/>
      <c r="E159" s="25"/>
      <c r="F159" s="263"/>
      <c r="G159" s="25"/>
      <c r="H159" s="25"/>
      <c r="I159" s="25"/>
      <c r="J159" s="263"/>
      <c r="K159" s="25"/>
      <c r="L159" s="25"/>
    </row>
    <row r="160" spans="2:12" x14ac:dyDescent="0.2">
      <c r="B160" s="54" t="s">
        <v>165</v>
      </c>
      <c r="C160" s="9">
        <f>'Staff input data'!$AP89</f>
        <v>186000</v>
      </c>
      <c r="D160" s="9">
        <f>'Desired output'!$AR89</f>
        <v>232500</v>
      </c>
      <c r="E160" s="9">
        <f>'EB Model output'!$AQ89</f>
        <v>232500</v>
      </c>
      <c r="F160" s="264"/>
      <c r="K160" s="14">
        <f>C160-D160</f>
        <v>-46500</v>
      </c>
      <c r="L160" s="14">
        <f>C160-E160</f>
        <v>-46500</v>
      </c>
    </row>
    <row r="161" spans="2:12" x14ac:dyDescent="0.2">
      <c r="B161" s="54" t="s">
        <v>116</v>
      </c>
      <c r="C161" s="9">
        <f>'Staff input data'!$AQ89</f>
        <v>186000</v>
      </c>
      <c r="D161" s="9">
        <f>'Desired output'!$AS89</f>
        <v>465000</v>
      </c>
      <c r="E161" s="9">
        <f>'EB Model output'!$AR89</f>
        <v>465000</v>
      </c>
      <c r="F161" s="264"/>
      <c r="K161" s="14">
        <f>C161-D161</f>
        <v>-279000</v>
      </c>
      <c r="L161" s="14">
        <f>C161-E161</f>
        <v>-279000</v>
      </c>
    </row>
    <row r="162" spans="2:12" x14ac:dyDescent="0.2">
      <c r="B162" s="54" t="s">
        <v>361</v>
      </c>
      <c r="C162" s="9">
        <f>'Staff input data'!$AR89</f>
        <v>284000</v>
      </c>
      <c r="D162" s="9">
        <f>'Desired output'!$AT89</f>
        <v>399900</v>
      </c>
      <c r="E162" s="9">
        <f>'EB Model output'!$AS89</f>
        <v>399900</v>
      </c>
      <c r="F162" s="264"/>
      <c r="K162" s="14">
        <f>C162-D162</f>
        <v>-115900</v>
      </c>
      <c r="L162" s="14">
        <f>C162-E162</f>
        <v>-115900</v>
      </c>
    </row>
    <row r="163" spans="2:12" x14ac:dyDescent="0.2">
      <c r="B163" s="54" t="s">
        <v>351</v>
      </c>
      <c r="C163" s="9">
        <f>'Staff input data'!$AS89</f>
        <v>588000</v>
      </c>
      <c r="D163" s="9">
        <f>'Desired output'!$AU89</f>
        <v>558000</v>
      </c>
      <c r="E163" s="9">
        <f>'EB Model output'!$AT89</f>
        <v>558000</v>
      </c>
      <c r="F163" s="264"/>
      <c r="K163" s="14">
        <f>C163-D163</f>
        <v>30000</v>
      </c>
      <c r="L163" s="14">
        <f>C163-E163</f>
        <v>30000</v>
      </c>
    </row>
    <row r="164" spans="2:12" x14ac:dyDescent="0.2">
      <c r="B164" s="55" t="s">
        <v>432</v>
      </c>
      <c r="C164" s="9">
        <f>'Staff input data'!$AT89</f>
        <v>175000</v>
      </c>
      <c r="D164" s="9">
        <f>'Desired output'!$AV89</f>
        <v>74400</v>
      </c>
      <c r="E164" s="9">
        <f>'EB Model output'!$AU89</f>
        <v>74400</v>
      </c>
      <c r="F164" s="264"/>
      <c r="K164" s="14">
        <f>C164-D164</f>
        <v>100600</v>
      </c>
      <c r="L164" s="14">
        <f>C164-E164</f>
        <v>100600</v>
      </c>
    </row>
    <row r="165" spans="2:12" x14ac:dyDescent="0.2">
      <c r="B165" s="26" t="s">
        <v>94</v>
      </c>
      <c r="C165" s="27">
        <f>SUM(C160:C164)</f>
        <v>1419000</v>
      </c>
      <c r="D165" s="27">
        <f>SUM(D160:D164)</f>
        <v>1729800</v>
      </c>
      <c r="E165" s="27">
        <f>SUM(E160:E164)</f>
        <v>1729800</v>
      </c>
      <c r="F165" s="265"/>
      <c r="G165" s="29"/>
      <c r="H165" s="11"/>
      <c r="I165" s="12" t="s">
        <v>213</v>
      </c>
      <c r="J165" s="272"/>
      <c r="K165" s="15">
        <f>SUM(K160:K164)</f>
        <v>-310800</v>
      </c>
      <c r="L165" s="16">
        <f>SUM(L160:L164)</f>
        <v>-310800</v>
      </c>
    </row>
    <row r="166" spans="2:12" x14ac:dyDescent="0.2">
      <c r="E166" s="11"/>
      <c r="F166" s="262"/>
      <c r="G166" s="17"/>
      <c r="H166" s="17"/>
      <c r="I166" s="12" t="s">
        <v>207</v>
      </c>
      <c r="J166" s="272"/>
      <c r="K166" s="15">
        <f>IF(COUNT('Student input data'!A79:A88)=0,"-     ",K165/(COUNT('Student input data'!A79:A88)))</f>
        <v>-103600</v>
      </c>
      <c r="L166" s="16">
        <f>IF(COUNT('Student input data'!A79:A88)=0,"-     ",L165/(COUNT('Student input data'!A79:A88)))</f>
        <v>-103600</v>
      </c>
    </row>
    <row r="167" spans="2:12" x14ac:dyDescent="0.2">
      <c r="E167" s="11"/>
      <c r="F167" s="262"/>
      <c r="G167" s="17"/>
      <c r="H167" s="17"/>
      <c r="I167" s="12" t="s">
        <v>207</v>
      </c>
      <c r="J167" s="272"/>
      <c r="K167" s="15">
        <f>IF('Student input data'!C$89=0,"-     ",K166/'Student input data'!C$89)</f>
        <v>-55.698924731182792</v>
      </c>
      <c r="L167" s="16">
        <f>IF('Student input data'!C$89=0,"-     ",L166/'Student input data'!C$89)</f>
        <v>-55.698924731182792</v>
      </c>
    </row>
    <row r="168" spans="2:12" x14ac:dyDescent="0.2">
      <c r="G168" s="29"/>
      <c r="H168" s="29"/>
      <c r="I168" s="30"/>
      <c r="J168" s="273"/>
      <c r="K168" s="31"/>
      <c r="L168" s="31"/>
    </row>
    <row r="169" spans="2:12" x14ac:dyDescent="0.2">
      <c r="G169" s="29"/>
      <c r="H169" s="29"/>
      <c r="I169" s="30"/>
      <c r="J169" s="273"/>
      <c r="K169" s="31"/>
      <c r="L169" s="31"/>
    </row>
    <row r="170" spans="2:12" x14ac:dyDescent="0.2">
      <c r="E170" s="11"/>
      <c r="F170" s="262"/>
      <c r="G170" s="17"/>
      <c r="H170" s="17"/>
      <c r="I170" s="12" t="s">
        <v>168</v>
      </c>
      <c r="J170" s="272"/>
      <c r="K170" s="15">
        <f>K156+K165</f>
        <v>-1575660.9777858162</v>
      </c>
      <c r="L170" s="16">
        <f>L156+L165</f>
        <v>-1575660.9275658163</v>
      </c>
    </row>
    <row r="171" spans="2:12" x14ac:dyDescent="0.2">
      <c r="E171" s="11"/>
      <c r="F171" s="262"/>
      <c r="G171" s="17"/>
      <c r="H171" s="17"/>
      <c r="I171" s="12" t="s">
        <v>169</v>
      </c>
      <c r="J171" s="272"/>
      <c r="K171" s="15">
        <f>IF(COUNT('Student input data'!A79:A88)=0,"-     ",K170/(COUNT('Student input data'!A79:A88)))</f>
        <v>-525220.32592860539</v>
      </c>
      <c r="L171" s="20">
        <f>IF(COUNT('Student input data'!A79:A88)=0,"-     ",L170/(COUNT('Student input data'!A79:A88)))</f>
        <v>-525220.3091886054</v>
      </c>
    </row>
    <row r="172" spans="2:12" x14ac:dyDescent="0.2">
      <c r="E172" s="11"/>
      <c r="F172" s="262"/>
      <c r="G172" s="17"/>
      <c r="H172" s="17"/>
      <c r="I172" s="12" t="s">
        <v>169</v>
      </c>
      <c r="J172" s="272"/>
      <c r="K172" s="15">
        <f>IF('Student input data'!C$89=0,"-     ",K170/'Student input data'!C$89)</f>
        <v>-847.12955794936352</v>
      </c>
      <c r="L172" s="16">
        <f>IF('Student input data'!C$89=0,"-     ",L170/'Student input data'!C$89)</f>
        <v>-847.12953094936358</v>
      </c>
    </row>
    <row r="173" spans="2:12" x14ac:dyDescent="0.2">
      <c r="G173" s="29"/>
      <c r="H173" s="29"/>
      <c r="I173" s="30"/>
      <c r="J173" s="273"/>
      <c r="K173" s="31"/>
      <c r="L173" s="32"/>
    </row>
    <row r="174" spans="2:12" x14ac:dyDescent="0.2">
      <c r="G174" s="29"/>
      <c r="H174" s="29"/>
      <c r="I174" s="30"/>
      <c r="J174" s="273"/>
      <c r="K174" s="31"/>
      <c r="L174" s="32"/>
    </row>
    <row r="175" spans="2:12" x14ac:dyDescent="0.2">
      <c r="G175" s="29"/>
      <c r="H175" s="29"/>
      <c r="I175" s="30"/>
      <c r="J175" s="273"/>
      <c r="K175" s="31"/>
      <c r="L175" s="32"/>
    </row>
    <row r="176" spans="2:12" x14ac:dyDescent="0.2">
      <c r="G176" s="29"/>
      <c r="H176" s="29"/>
      <c r="I176" s="30"/>
      <c r="J176" s="273"/>
      <c r="K176" s="31"/>
      <c r="L176" s="32"/>
    </row>
    <row r="177" spans="2:12" ht="18" x14ac:dyDescent="0.2">
      <c r="C177" s="549" t="s">
        <v>297</v>
      </c>
      <c r="D177" s="549"/>
      <c r="E177" s="549"/>
      <c r="F177" s="549"/>
      <c r="G177" s="549"/>
      <c r="H177" s="549"/>
      <c r="I177" s="549"/>
      <c r="J177" s="549"/>
      <c r="K177" s="549"/>
      <c r="L177" s="549"/>
    </row>
    <row r="178" spans="2:12" x14ac:dyDescent="0.2">
      <c r="C178" s="550" t="s">
        <v>149</v>
      </c>
      <c r="D178" s="550"/>
      <c r="E178" s="550"/>
      <c r="F178" s="222"/>
      <c r="G178" s="550" t="s">
        <v>252</v>
      </c>
      <c r="H178" s="550"/>
      <c r="I178" s="551"/>
      <c r="J178" s="279"/>
      <c r="K178" s="550" t="s">
        <v>105</v>
      </c>
      <c r="L178" s="550"/>
    </row>
    <row r="179" spans="2:12" ht="16.5" customHeight="1" x14ac:dyDescent="0.2">
      <c r="C179" s="280"/>
      <c r="D179" s="280"/>
      <c r="E179" s="280"/>
      <c r="F179" s="257"/>
      <c r="G179" s="554" t="s">
        <v>103</v>
      </c>
      <c r="H179" s="554" t="s">
        <v>98</v>
      </c>
      <c r="I179" s="258" t="s">
        <v>74</v>
      </c>
      <c r="J179" s="279"/>
      <c r="K179" s="554" t="s">
        <v>73</v>
      </c>
      <c r="L179" s="554" t="s">
        <v>98</v>
      </c>
    </row>
    <row r="180" spans="2:12" ht="17" thickBot="1" x14ac:dyDescent="0.25">
      <c r="B180" s="2" t="s">
        <v>250</v>
      </c>
      <c r="C180" s="259" t="s">
        <v>78</v>
      </c>
      <c r="D180" s="259" t="s">
        <v>79</v>
      </c>
      <c r="E180" s="259" t="s">
        <v>251</v>
      </c>
      <c r="F180" s="278"/>
      <c r="G180" s="555"/>
      <c r="H180" s="555"/>
      <c r="I180" s="259" t="s">
        <v>253</v>
      </c>
      <c r="J180" s="278"/>
      <c r="K180" s="555"/>
      <c r="L180" s="555"/>
    </row>
    <row r="181" spans="2:12" x14ac:dyDescent="0.2">
      <c r="B181" s="4" t="s">
        <v>137</v>
      </c>
    </row>
    <row r="182" spans="2:12" x14ac:dyDescent="0.2">
      <c r="B182" s="251" t="s">
        <v>166</v>
      </c>
      <c r="C182" s="294">
        <f>'Staff input data'!$AL105</f>
        <v>0</v>
      </c>
      <c r="D182" s="294">
        <f>'Desired output'!AN105</f>
        <v>0</v>
      </c>
      <c r="E182" s="294">
        <f>'EB Model output'!AM105</f>
        <v>0</v>
      </c>
      <c r="F182" s="295"/>
      <c r="G182" s="294">
        <f>C182-D182</f>
        <v>0</v>
      </c>
      <c r="H182" s="296">
        <f>C182-E182</f>
        <v>0</v>
      </c>
      <c r="I182" s="21">
        <f>'Staff input data'!$C$118</f>
        <v>110000</v>
      </c>
      <c r="J182" s="270"/>
      <c r="K182" s="13">
        <f>I182*G182</f>
        <v>0</v>
      </c>
      <c r="L182" s="13">
        <f>I182*H182</f>
        <v>0</v>
      </c>
    </row>
    <row r="183" spans="2:12" x14ac:dyDescent="0.2">
      <c r="B183" s="251" t="s">
        <v>466</v>
      </c>
      <c r="C183" s="294">
        <f>'Staff input data'!$AM105</f>
        <v>0</v>
      </c>
      <c r="D183" s="294">
        <f>'Desired output'!AO105</f>
        <v>1</v>
      </c>
      <c r="E183" s="294">
        <f>'EB Model output'!AN105</f>
        <v>1</v>
      </c>
      <c r="F183" s="295"/>
      <c r="G183" s="294">
        <f>C183-D183</f>
        <v>-1</v>
      </c>
      <c r="H183" s="294">
        <f>C183-E183</f>
        <v>-1</v>
      </c>
      <c r="I183" s="21">
        <f>'Staff input data'!$C$119</f>
        <v>90000</v>
      </c>
      <c r="J183" s="270"/>
      <c r="K183" s="13">
        <f>I183*G183</f>
        <v>-90000</v>
      </c>
      <c r="L183" s="13">
        <f>I183*H183</f>
        <v>-90000</v>
      </c>
    </row>
    <row r="184" spans="2:12" x14ac:dyDescent="0.2">
      <c r="B184" s="57" t="s">
        <v>357</v>
      </c>
      <c r="C184" s="294">
        <f>'Staff input data'!$U105</f>
        <v>0</v>
      </c>
      <c r="D184" s="294">
        <f>'Desired output'!U105</f>
        <v>0</v>
      </c>
      <c r="E184" s="294">
        <f>'EB Model output'!U105</f>
        <v>0</v>
      </c>
      <c r="F184" s="295"/>
      <c r="G184" s="294">
        <f>C184-D184</f>
        <v>0</v>
      </c>
      <c r="H184" s="294">
        <f>C184-E184</f>
        <v>0</v>
      </c>
      <c r="I184" s="22">
        <f>'Staff input data'!$C$117</f>
        <v>70000</v>
      </c>
      <c r="J184" s="271"/>
      <c r="K184" s="14">
        <f>I184*G184</f>
        <v>0</v>
      </c>
      <c r="L184" s="14">
        <f>I184*H184</f>
        <v>0</v>
      </c>
    </row>
    <row r="185" spans="2:12" x14ac:dyDescent="0.2">
      <c r="B185" s="251" t="s">
        <v>346</v>
      </c>
      <c r="C185" s="294">
        <f>'Staff input data'!$C105</f>
        <v>0</v>
      </c>
      <c r="D185" s="294">
        <f>'Desired output'!C105</f>
        <v>6.4285714285714288</v>
      </c>
      <c r="E185" s="294">
        <f>'EB Model output'!C105</f>
        <v>6.4285714285714288</v>
      </c>
      <c r="F185" s="295"/>
      <c r="G185" s="294">
        <f>C185-D185</f>
        <v>-6.4285714285714288</v>
      </c>
      <c r="H185" s="294">
        <f>C185-E185</f>
        <v>-6.4285714285714288</v>
      </c>
      <c r="I185" s="22">
        <f>'Staff input data'!$C$117</f>
        <v>70000</v>
      </c>
      <c r="J185" s="271"/>
      <c r="K185" s="14">
        <f>I185*G185</f>
        <v>-450000</v>
      </c>
      <c r="L185" s="14">
        <f>I185*H185</f>
        <v>-450000</v>
      </c>
    </row>
    <row r="186" spans="2:12" x14ac:dyDescent="0.2">
      <c r="B186" s="251" t="s">
        <v>467</v>
      </c>
      <c r="C186" s="294">
        <f>'Staff input data'!$R$105</f>
        <v>0</v>
      </c>
      <c r="D186" s="294">
        <f>'Desired output'!R$105</f>
        <v>0</v>
      </c>
      <c r="E186" s="294">
        <f>'EB Model output'!R$105</f>
        <v>0</v>
      </c>
      <c r="F186" s="295"/>
      <c r="G186" s="294">
        <f>C186-D186</f>
        <v>0</v>
      </c>
      <c r="H186" s="294">
        <f>C186-E186</f>
        <v>0</v>
      </c>
      <c r="I186" s="22">
        <f>'Staff input data'!$C$117</f>
        <v>70000</v>
      </c>
      <c r="J186" s="271"/>
      <c r="K186" s="14">
        <f>I186*G186</f>
        <v>0</v>
      </c>
      <c r="L186" s="14">
        <f>I186*H186</f>
        <v>0</v>
      </c>
    </row>
    <row r="187" spans="2:12" x14ac:dyDescent="0.2">
      <c r="B187" s="251" t="s">
        <v>353</v>
      </c>
      <c r="C187" s="294">
        <f>'Staff input data'!Z$105</f>
        <v>0</v>
      </c>
      <c r="D187" s="294">
        <f>'Desired output'!Z$105</f>
        <v>0</v>
      </c>
      <c r="E187" s="294">
        <f>'EB Model output'!Z$105</f>
        <v>0</v>
      </c>
      <c r="F187" s="295"/>
      <c r="G187" s="294">
        <f t="shared" ref="G187:G192" si="58">C187-D187</f>
        <v>0</v>
      </c>
      <c r="H187" s="294">
        <f t="shared" ref="H187:H192" si="59">C187-E187</f>
        <v>0</v>
      </c>
      <c r="I187" s="22">
        <f>'Staff input data'!$C$117</f>
        <v>70000</v>
      </c>
      <c r="J187" s="271"/>
      <c r="K187" s="14">
        <f t="shared" ref="K187:K192" si="60">I187*G187</f>
        <v>0</v>
      </c>
      <c r="L187" s="14">
        <f t="shared" ref="L187:L192" si="61">I187*H187</f>
        <v>0</v>
      </c>
    </row>
    <row r="188" spans="2:12" x14ac:dyDescent="0.2">
      <c r="B188" s="251" t="s">
        <v>354</v>
      </c>
      <c r="C188" s="294">
        <f>'Staff input data'!W$105</f>
        <v>0</v>
      </c>
      <c r="D188" s="294">
        <f>'Desired output'!W$105</f>
        <v>0</v>
      </c>
      <c r="E188" s="294">
        <f>'EB Model output'!W$105</f>
        <v>0</v>
      </c>
      <c r="F188" s="295"/>
      <c r="G188" s="294">
        <f t="shared" si="58"/>
        <v>0</v>
      </c>
      <c r="H188" s="294">
        <f t="shared" si="59"/>
        <v>0</v>
      </c>
      <c r="I188" s="22">
        <f>'Staff input data'!$C$117</f>
        <v>70000</v>
      </c>
      <c r="J188" s="271"/>
      <c r="K188" s="14">
        <f t="shared" si="60"/>
        <v>0</v>
      </c>
      <c r="L188" s="14">
        <f t="shared" si="61"/>
        <v>0</v>
      </c>
    </row>
    <row r="189" spans="2:12" x14ac:dyDescent="0.2">
      <c r="B189" s="57" t="s">
        <v>333</v>
      </c>
      <c r="C189" s="294">
        <f>'Staff input data'!V$105</f>
        <v>0</v>
      </c>
      <c r="D189" s="294">
        <f>'Desired output'!V105</f>
        <v>0</v>
      </c>
      <c r="E189" s="294">
        <f>'EB Model output'!V$105</f>
        <v>0</v>
      </c>
      <c r="F189" s="295"/>
      <c r="G189" s="294">
        <f t="shared" si="58"/>
        <v>0</v>
      </c>
      <c r="H189" s="294">
        <f t="shared" si="59"/>
        <v>0</v>
      </c>
      <c r="I189" s="22">
        <f>'Staff input data'!$C$117</f>
        <v>70000</v>
      </c>
      <c r="J189" s="271"/>
      <c r="K189" s="14">
        <f t="shared" si="60"/>
        <v>0</v>
      </c>
      <c r="L189" s="14">
        <f t="shared" si="61"/>
        <v>0</v>
      </c>
    </row>
    <row r="190" spans="2:12" x14ac:dyDescent="0.2">
      <c r="B190" s="251" t="s">
        <v>355</v>
      </c>
      <c r="C190" s="294">
        <f>'Staff input data'!AC$105</f>
        <v>0</v>
      </c>
      <c r="D190" s="294">
        <f>'Desired output'!AC105+'Desired output'!AD105</f>
        <v>0</v>
      </c>
      <c r="E190" s="294">
        <f>'EB Model output'!AC105+'EB Model output'!AD105</f>
        <v>0</v>
      </c>
      <c r="F190" s="295"/>
      <c r="G190" s="294">
        <f t="shared" si="58"/>
        <v>0</v>
      </c>
      <c r="H190" s="294">
        <f t="shared" si="59"/>
        <v>0</v>
      </c>
      <c r="I190" s="22">
        <f>'Staff input data'!$C$117</f>
        <v>70000</v>
      </c>
      <c r="J190" s="271"/>
      <c r="K190" s="14">
        <f t="shared" si="60"/>
        <v>0</v>
      </c>
      <c r="L190" s="14">
        <f t="shared" si="61"/>
        <v>0</v>
      </c>
    </row>
    <row r="191" spans="2:12" x14ac:dyDescent="0.2">
      <c r="B191" s="1" t="s">
        <v>28</v>
      </c>
      <c r="C191" s="294">
        <f>'Staff input data'!AB$105</f>
        <v>0</v>
      </c>
      <c r="D191" s="294">
        <f>'Desired output'!AB105</f>
        <v>0</v>
      </c>
      <c r="E191" s="294">
        <f>'EB Model output'!AB105</f>
        <v>0</v>
      </c>
      <c r="F191" s="295"/>
      <c r="G191" s="294">
        <f>C191-D191</f>
        <v>0</v>
      </c>
      <c r="H191" s="294">
        <f>C191-E191</f>
        <v>0</v>
      </c>
      <c r="I191" s="22">
        <f>'Staff input data'!$C$117</f>
        <v>70000</v>
      </c>
      <c r="J191" s="271"/>
      <c r="K191" s="14">
        <f>I191*G191</f>
        <v>0</v>
      </c>
      <c r="L191" s="14">
        <f>I191*H191</f>
        <v>0</v>
      </c>
    </row>
    <row r="192" spans="2:12" x14ac:dyDescent="0.2">
      <c r="B192" s="1" t="s">
        <v>358</v>
      </c>
      <c r="C192" s="294">
        <f>'Staff input data'!X$105+'Staff input data'!Y$105</f>
        <v>0</v>
      </c>
      <c r="D192" s="294">
        <f>'Desired output'!X$105+'Desired output'!Y$105</f>
        <v>0</v>
      </c>
      <c r="E192" s="294">
        <f>'EB Model output'!X$105+'EB Model output'!Y$105</f>
        <v>0</v>
      </c>
      <c r="F192" s="295"/>
      <c r="G192" s="294">
        <f t="shared" si="58"/>
        <v>0</v>
      </c>
      <c r="H192" s="294">
        <f t="shared" si="59"/>
        <v>0</v>
      </c>
      <c r="I192" s="22">
        <f>'Staff input data'!$C$117</f>
        <v>70000</v>
      </c>
      <c r="J192" s="271"/>
      <c r="K192" s="14">
        <f t="shared" si="60"/>
        <v>0</v>
      </c>
      <c r="L192" s="14">
        <f t="shared" si="61"/>
        <v>0</v>
      </c>
    </row>
    <row r="193" spans="2:12" x14ac:dyDescent="0.2">
      <c r="B193" s="1" t="s">
        <v>348</v>
      </c>
      <c r="C193" s="294">
        <f>'Staff input data'!AG105</f>
        <v>0</v>
      </c>
      <c r="D193" s="294">
        <f>'Desired output'!AI105</f>
        <v>0</v>
      </c>
      <c r="E193" s="294">
        <f>'EB Model output'!AH105</f>
        <v>0</v>
      </c>
      <c r="F193" s="295"/>
      <c r="G193" s="294">
        <f t="shared" ref="G193:G199" si="62">C193-D193</f>
        <v>0</v>
      </c>
      <c r="H193" s="294">
        <f t="shared" ref="H193:H199" si="63">C193-E193</f>
        <v>0</v>
      </c>
      <c r="I193" s="21">
        <f>'Staff input data'!$C$120</f>
        <v>30000</v>
      </c>
      <c r="J193" s="270"/>
      <c r="K193" s="14">
        <f t="shared" ref="K193:K199" si="64">I193*G193</f>
        <v>0</v>
      </c>
      <c r="L193" s="14">
        <f t="shared" ref="L193:L199" si="65">I193*H193</f>
        <v>0</v>
      </c>
    </row>
    <row r="194" spans="2:12" x14ac:dyDescent="0.2">
      <c r="B194" s="1" t="s">
        <v>359</v>
      </c>
      <c r="C194" s="294">
        <f>'Staff input data'!AH$105</f>
        <v>0</v>
      </c>
      <c r="D194" s="294">
        <f>'Desired output'!AJ$105</f>
        <v>0</v>
      </c>
      <c r="E194" s="294">
        <f>'EB Model output'!AI$105</f>
        <v>0</v>
      </c>
      <c r="F194" s="295"/>
      <c r="G194" s="294">
        <f t="shared" si="62"/>
        <v>0</v>
      </c>
      <c r="H194" s="294">
        <f t="shared" si="63"/>
        <v>0</v>
      </c>
      <c r="I194" s="21">
        <f>'Staff input data'!$C$121</f>
        <v>25000</v>
      </c>
      <c r="J194" s="270"/>
      <c r="K194" s="14">
        <f t="shared" si="64"/>
        <v>0</v>
      </c>
      <c r="L194" s="14">
        <f t="shared" si="65"/>
        <v>0</v>
      </c>
    </row>
    <row r="195" spans="2:12" x14ac:dyDescent="0.2">
      <c r="B195" s="1" t="s">
        <v>347</v>
      </c>
      <c r="C195" s="294">
        <f>'Staff input data'!AF$105</f>
        <v>0</v>
      </c>
      <c r="D195" s="294">
        <f>'Desired output'!AH$105</f>
        <v>0</v>
      </c>
      <c r="E195" s="294">
        <f>'EB Model output'!AG$105</f>
        <v>0</v>
      </c>
      <c r="F195" s="295"/>
      <c r="G195" s="294">
        <f t="shared" si="62"/>
        <v>0</v>
      </c>
      <c r="H195" s="294">
        <f t="shared" si="63"/>
        <v>0</v>
      </c>
      <c r="I195" s="21">
        <f>'Staff input data'!$C$120</f>
        <v>30000</v>
      </c>
      <c r="J195" s="270"/>
      <c r="K195" s="14">
        <f t="shared" si="64"/>
        <v>0</v>
      </c>
      <c r="L195" s="14">
        <f t="shared" si="65"/>
        <v>0</v>
      </c>
    </row>
    <row r="196" spans="2:12" x14ac:dyDescent="0.2">
      <c r="B196" s="1" t="s">
        <v>191</v>
      </c>
      <c r="C196" s="294">
        <f>'Staff input data'!AA105</f>
        <v>0</v>
      </c>
      <c r="D196" s="294">
        <f>'Desired output'!AA105</f>
        <v>0</v>
      </c>
      <c r="E196" s="294">
        <f>'EB Model output'!AA105</f>
        <v>0</v>
      </c>
      <c r="F196" s="295"/>
      <c r="G196" s="294">
        <f t="shared" si="62"/>
        <v>0</v>
      </c>
      <c r="H196" s="294">
        <f t="shared" si="63"/>
        <v>0</v>
      </c>
      <c r="I196" s="22">
        <f>'Staff input data'!$C$117</f>
        <v>70000</v>
      </c>
      <c r="J196" s="271"/>
      <c r="K196" s="14">
        <f t="shared" si="64"/>
        <v>0</v>
      </c>
      <c r="L196" s="14">
        <f t="shared" si="65"/>
        <v>0</v>
      </c>
    </row>
    <row r="197" spans="2:12" s="251" customFormat="1" x14ac:dyDescent="0.2">
      <c r="B197" s="251" t="s">
        <v>340</v>
      </c>
      <c r="C197" s="294">
        <f>'Staff input data'!AI105</f>
        <v>0</v>
      </c>
      <c r="D197" s="294">
        <f>'Desired output'!AK105</f>
        <v>0</v>
      </c>
      <c r="E197" s="294">
        <f>'EB Model output'!AJ105</f>
        <v>0</v>
      </c>
      <c r="F197" s="295"/>
      <c r="G197" s="294">
        <f t="shared" ref="G197" si="66">C197-D197</f>
        <v>0</v>
      </c>
      <c r="H197" s="294">
        <f t="shared" ref="H197" si="67">C197-E197</f>
        <v>0</v>
      </c>
      <c r="I197" s="21">
        <f>'Staff input data'!$C$120</f>
        <v>30000</v>
      </c>
      <c r="J197" s="270"/>
      <c r="K197" s="14">
        <f t="shared" ref="K197" si="68">I197*G197</f>
        <v>0</v>
      </c>
      <c r="L197" s="14">
        <f t="shared" ref="L197" si="69">I197*H197</f>
        <v>0</v>
      </c>
    </row>
    <row r="198" spans="2:12" x14ac:dyDescent="0.2">
      <c r="B198" s="1" t="s">
        <v>341</v>
      </c>
      <c r="C198" s="294">
        <f>'Staff input data'!AJ105</f>
        <v>0</v>
      </c>
      <c r="D198" s="294">
        <f>'Desired output'!AL105</f>
        <v>0</v>
      </c>
      <c r="E198" s="294">
        <f>'EB Model output'!AK105</f>
        <v>0</v>
      </c>
      <c r="F198" s="295"/>
      <c r="G198" s="294">
        <f t="shared" si="62"/>
        <v>0</v>
      </c>
      <c r="H198" s="294">
        <f t="shared" si="63"/>
        <v>0</v>
      </c>
      <c r="I198" s="21">
        <f>'Staff input data'!$C$120</f>
        <v>30000</v>
      </c>
      <c r="J198" s="270"/>
      <c r="K198" s="14">
        <f t="shared" si="64"/>
        <v>0</v>
      </c>
      <c r="L198" s="14">
        <f t="shared" si="65"/>
        <v>0</v>
      </c>
    </row>
    <row r="199" spans="2:12" x14ac:dyDescent="0.2">
      <c r="B199" s="1" t="s">
        <v>360</v>
      </c>
      <c r="C199" s="294">
        <f>'Staff input data'!AN105</f>
        <v>0</v>
      </c>
      <c r="D199" s="294">
        <f>'Desired output'!AP105</f>
        <v>0</v>
      </c>
      <c r="E199" s="294">
        <f>'EB Model output'!AO105</f>
        <v>0</v>
      </c>
      <c r="F199" s="295"/>
      <c r="G199" s="294">
        <f t="shared" si="62"/>
        <v>0</v>
      </c>
      <c r="H199" s="294">
        <f t="shared" si="63"/>
        <v>0</v>
      </c>
      <c r="I199" s="21">
        <f>'Staff input data'!$C$122</f>
        <v>40000</v>
      </c>
      <c r="J199" s="270"/>
      <c r="K199" s="14">
        <f t="shared" si="64"/>
        <v>0</v>
      </c>
      <c r="L199" s="14">
        <f t="shared" si="65"/>
        <v>0</v>
      </c>
    </row>
    <row r="200" spans="2:12" x14ac:dyDescent="0.2">
      <c r="C200" s="10"/>
      <c r="D200" s="10"/>
      <c r="G200" s="11"/>
      <c r="H200" s="17"/>
      <c r="I200" s="12" t="s">
        <v>232</v>
      </c>
      <c r="J200" s="272"/>
      <c r="K200" s="15">
        <f>SUM(K182:K199)</f>
        <v>-540000</v>
      </c>
      <c r="L200" s="16">
        <f>SUM(L182:L199)</f>
        <v>-540000</v>
      </c>
    </row>
    <row r="201" spans="2:12" x14ac:dyDescent="0.2">
      <c r="E201" s="11"/>
      <c r="F201" s="262"/>
      <c r="G201" s="17"/>
      <c r="H201" s="17"/>
      <c r="I201" s="12" t="s">
        <v>184</v>
      </c>
      <c r="J201" s="272"/>
      <c r="K201" s="47">
        <f>IF(COUNT('Student input data'!A97:A104)=0,"-     ",K200/(COUNT('Student input data'!A97:A104)))</f>
        <v>-540000</v>
      </c>
      <c r="L201" s="48">
        <f>IF(COUNT('Student input data'!A97:A104)=0,"-     ",L200/(COUNT('Student input data'!A97:A104)))</f>
        <v>-540000</v>
      </c>
    </row>
    <row r="202" spans="2:12" x14ac:dyDescent="0.2">
      <c r="E202" s="11"/>
      <c r="F202" s="262"/>
      <c r="G202" s="17"/>
      <c r="H202" s="17"/>
      <c r="I202" s="12" t="s">
        <v>184</v>
      </c>
      <c r="J202" s="272"/>
      <c r="K202" s="47">
        <f>IF('Student input data'!C$105=0,"-     ",K201/'Student input data'!C$105)</f>
        <v>-12000</v>
      </c>
      <c r="L202" s="48">
        <f>IF('Student input data'!C105=0,"-     ",L201/'Student input data'!C105)</f>
        <v>-12000</v>
      </c>
    </row>
    <row r="203" spans="2:12" ht="17" thickBot="1" x14ac:dyDescent="0.25">
      <c r="B203" s="24" t="s">
        <v>247</v>
      </c>
      <c r="C203" s="25"/>
      <c r="D203" s="25"/>
      <c r="E203" s="25"/>
      <c r="F203" s="263"/>
      <c r="G203" s="25"/>
      <c r="H203" s="25"/>
      <c r="I203" s="25"/>
      <c r="J203" s="263"/>
      <c r="K203" s="25"/>
      <c r="L203" s="25"/>
    </row>
    <row r="204" spans="2:12" x14ac:dyDescent="0.2">
      <c r="B204" s="54" t="s">
        <v>165</v>
      </c>
      <c r="C204" s="9">
        <f>'Staff input data'!$AP105</f>
        <v>0</v>
      </c>
      <c r="D204" s="9">
        <f>'Desired output'!$AR105</f>
        <v>5625</v>
      </c>
      <c r="E204" s="9">
        <f>'EB Model output'!$AQ105</f>
        <v>5625</v>
      </c>
      <c r="F204" s="264"/>
      <c r="K204" s="14">
        <f>C204-D204</f>
        <v>-5625</v>
      </c>
      <c r="L204" s="14">
        <f>C204-E204</f>
        <v>-5625</v>
      </c>
    </row>
    <row r="205" spans="2:12" x14ac:dyDescent="0.2">
      <c r="B205" s="54" t="s">
        <v>116</v>
      </c>
      <c r="C205" s="9">
        <f>'Staff input data'!$AQ$105</f>
        <v>0</v>
      </c>
      <c r="D205" s="9">
        <f>'Desired output'!$AS$105</f>
        <v>11250</v>
      </c>
      <c r="E205" s="9">
        <f>'EB Model output'!$AR$105</f>
        <v>11250</v>
      </c>
      <c r="F205" s="264"/>
      <c r="K205" s="14">
        <f>C205-D205</f>
        <v>-11250</v>
      </c>
      <c r="L205" s="14">
        <f>C205-E205</f>
        <v>-11250</v>
      </c>
    </row>
    <row r="206" spans="2:12" x14ac:dyDescent="0.2">
      <c r="B206" s="54" t="s">
        <v>361</v>
      </c>
      <c r="C206" s="9">
        <f>'Staff input data'!$AR105</f>
        <v>0</v>
      </c>
      <c r="D206" s="9">
        <f>'Desired output'!$AT105</f>
        <v>9675</v>
      </c>
      <c r="E206" s="9">
        <f>'EB Model output'!$AS105</f>
        <v>9675</v>
      </c>
      <c r="F206" s="264"/>
      <c r="K206" s="14">
        <f>C206-D206</f>
        <v>-9675</v>
      </c>
      <c r="L206" s="14">
        <f>C206-E206</f>
        <v>-9675</v>
      </c>
    </row>
    <row r="207" spans="2:12" x14ac:dyDescent="0.2">
      <c r="B207" s="54" t="s">
        <v>351</v>
      </c>
      <c r="C207" s="9">
        <f>'Staff input data'!$AS105</f>
        <v>0</v>
      </c>
      <c r="D207" s="9">
        <f>'Desired output'!$AU105</f>
        <v>13500</v>
      </c>
      <c r="E207" s="9">
        <f>'EB Model output'!$AT105</f>
        <v>13500</v>
      </c>
      <c r="F207" s="264"/>
      <c r="K207" s="14">
        <f>C207-D207</f>
        <v>-13500</v>
      </c>
      <c r="L207" s="14">
        <f>C207-E207</f>
        <v>-13500</v>
      </c>
    </row>
    <row r="208" spans="2:12" x14ac:dyDescent="0.2">
      <c r="B208" s="54" t="s">
        <v>432</v>
      </c>
      <c r="C208" s="9">
        <f>'Staff input data'!$AT105</f>
        <v>0</v>
      </c>
      <c r="D208" s="9">
        <f>'Desired output'!AV105</f>
        <v>1800</v>
      </c>
      <c r="E208" s="9">
        <f>'EB Model output'!$AU105</f>
        <v>1800</v>
      </c>
      <c r="F208" s="264"/>
      <c r="K208" s="14">
        <f>C208-D208</f>
        <v>-1800</v>
      </c>
      <c r="L208" s="14">
        <f>C208-E208</f>
        <v>-1800</v>
      </c>
    </row>
    <row r="209" spans="2:12" x14ac:dyDescent="0.2">
      <c r="B209" s="26" t="s">
        <v>138</v>
      </c>
      <c r="C209" s="27">
        <f>SUM(C204:C208)</f>
        <v>0</v>
      </c>
      <c r="D209" s="27">
        <f>SUM(D204:D208)</f>
        <v>41850</v>
      </c>
      <c r="E209" s="27">
        <f>SUM(E204:E208)</f>
        <v>41850</v>
      </c>
      <c r="F209" s="265"/>
      <c r="G209" s="18"/>
      <c r="H209" s="33"/>
      <c r="I209" s="41" t="s">
        <v>213</v>
      </c>
      <c r="J209" s="274"/>
      <c r="K209" s="42">
        <f>SUM(K204:K208)</f>
        <v>-41850</v>
      </c>
      <c r="L209" s="43">
        <f>SUM(L204:L208)</f>
        <v>-41850</v>
      </c>
    </row>
    <row r="210" spans="2:12" x14ac:dyDescent="0.2">
      <c r="E210" s="11"/>
      <c r="F210" s="262"/>
      <c r="G210" s="17"/>
      <c r="H210" s="17"/>
      <c r="I210" s="12" t="s">
        <v>220</v>
      </c>
      <c r="J210" s="272"/>
      <c r="K210" s="47">
        <f>IF(COUNT('Student input data'!A97:A104)=0,"-     ",K209/(COUNT('Student input data'!A97:A104)))</f>
        <v>-41850</v>
      </c>
      <c r="L210" s="48">
        <f>IF(COUNT('Student input data'!A97:A104)=0,"-     ",L209/(COUNT('Student input data'!A97:A104)))</f>
        <v>-41850</v>
      </c>
    </row>
    <row r="211" spans="2:12" x14ac:dyDescent="0.2">
      <c r="E211" s="11"/>
      <c r="F211" s="262"/>
      <c r="G211" s="17"/>
      <c r="H211" s="17"/>
      <c r="I211" s="12" t="s">
        <v>220</v>
      </c>
      <c r="J211" s="272"/>
      <c r="K211" s="47">
        <f>IF('Student input data'!C$105=0,"-     ",K210/'Student input data'!C$105)</f>
        <v>-930</v>
      </c>
      <c r="L211" s="48">
        <f>IF('Student input data'!C105=0,"-     ",L210/'Student input data'!C105)</f>
        <v>-930</v>
      </c>
    </row>
    <row r="212" spans="2:12" x14ac:dyDescent="0.2">
      <c r="E212" s="29"/>
      <c r="F212" s="245"/>
      <c r="G212" s="29"/>
      <c r="H212" s="29"/>
      <c r="I212" s="29"/>
      <c r="J212" s="245"/>
      <c r="K212" s="29"/>
      <c r="L212" s="29"/>
    </row>
    <row r="213" spans="2:12" x14ac:dyDescent="0.2">
      <c r="B213" s="34" t="s">
        <v>249</v>
      </c>
      <c r="C213" s="9">
        <f>C209+C165+C121+C77</f>
        <v>2474500</v>
      </c>
      <c r="D213" s="9">
        <f>D209+D165+D121+D77</f>
        <v>8500200</v>
      </c>
      <c r="E213" s="9">
        <f>E209+E165+E121+E77</f>
        <v>8500200</v>
      </c>
      <c r="F213" s="264"/>
      <c r="G213" s="29"/>
      <c r="H213" s="29"/>
      <c r="I213" s="30"/>
      <c r="J213" s="273"/>
      <c r="K213" s="31"/>
      <c r="L213" s="31"/>
    </row>
    <row r="214" spans="2:12" x14ac:dyDescent="0.2">
      <c r="G214" s="29"/>
      <c r="H214" s="29"/>
      <c r="I214" s="30"/>
      <c r="J214" s="273"/>
      <c r="K214" s="31"/>
      <c r="L214" s="31"/>
    </row>
    <row r="215" spans="2:12" x14ac:dyDescent="0.2">
      <c r="E215" s="11"/>
      <c r="F215" s="262"/>
      <c r="G215" s="17"/>
      <c r="H215" s="17"/>
      <c r="I215" s="12" t="s">
        <v>221</v>
      </c>
      <c r="J215" s="272"/>
      <c r="K215" s="15">
        <f>K209+K200</f>
        <v>-581850</v>
      </c>
      <c r="L215" s="16">
        <f>L209+L200</f>
        <v>-581850</v>
      </c>
    </row>
    <row r="216" spans="2:12" x14ac:dyDescent="0.2">
      <c r="E216" s="11"/>
      <c r="F216" s="262"/>
      <c r="G216" s="17"/>
      <c r="H216" s="17"/>
      <c r="I216" s="12" t="s">
        <v>222</v>
      </c>
      <c r="J216" s="272"/>
      <c r="K216" s="47">
        <f>IF(COUNT('Student input data'!A97:A104)=0,"-     ",K215/(COUNT('Student input data'!A97:A104)))</f>
        <v>-581850</v>
      </c>
      <c r="L216" s="48">
        <f>IF(COUNT('Student input data'!A97:A104)=0,"-     ",L215/(COUNT('Student input data'!A97:A104)))</f>
        <v>-581850</v>
      </c>
    </row>
    <row r="217" spans="2:12" x14ac:dyDescent="0.2">
      <c r="E217" s="11"/>
      <c r="F217" s="262"/>
      <c r="G217" s="17"/>
      <c r="H217" s="17"/>
      <c r="I217" s="12" t="s">
        <v>222</v>
      </c>
      <c r="J217" s="272"/>
      <c r="K217" s="47">
        <f>IF('Student input data'!C105=0,"-     ",K216/'Student input data'!C105)</f>
        <v>-12930</v>
      </c>
      <c r="L217" s="48">
        <f>IF('Student input data'!C105=0,"-     ",L216/'Student input data'!C105)</f>
        <v>-12930</v>
      </c>
    </row>
    <row r="218" spans="2:12" x14ac:dyDescent="0.2">
      <c r="E218" s="33"/>
      <c r="F218" s="221"/>
      <c r="G218" s="33"/>
      <c r="H218" s="33"/>
      <c r="I218" s="41"/>
      <c r="J218" s="274"/>
      <c r="K218" s="49"/>
      <c r="L218" s="51"/>
    </row>
    <row r="219" spans="2:12" x14ac:dyDescent="0.2">
      <c r="E219" s="28"/>
      <c r="F219" s="267"/>
      <c r="G219" s="28"/>
      <c r="H219" s="28"/>
      <c r="I219" s="45"/>
      <c r="J219" s="275"/>
      <c r="K219" s="46"/>
      <c r="L219" s="50"/>
    </row>
    <row r="220" spans="2:12" ht="17" thickBot="1" x14ac:dyDescent="0.25">
      <c r="B220" s="36"/>
      <c r="C220" s="37"/>
      <c r="D220" s="37"/>
      <c r="E220" s="37"/>
      <c r="F220" s="268"/>
      <c r="G220" s="37"/>
      <c r="H220" s="37"/>
      <c r="I220" s="38" t="s">
        <v>123</v>
      </c>
      <c r="J220" s="276"/>
      <c r="K220" s="39">
        <f>K200+K156+K112+K68</f>
        <v>-38657296.83313369</v>
      </c>
      <c r="L220" s="40">
        <f>L200+L156+L112+L68</f>
        <v>-38657296.587568685</v>
      </c>
    </row>
    <row r="221" spans="2:12" ht="18" thickTop="1" thickBot="1" x14ac:dyDescent="0.25">
      <c r="B221" s="36"/>
      <c r="C221" s="37"/>
      <c r="D221" s="37"/>
      <c r="E221" s="37"/>
      <c r="F221" s="268"/>
      <c r="G221" s="37"/>
      <c r="H221" s="37"/>
      <c r="I221" s="38" t="s">
        <v>236</v>
      </c>
      <c r="J221" s="276"/>
      <c r="K221" s="39">
        <f>K209+K165+K121+K77</f>
        <v>-6025700</v>
      </c>
      <c r="L221" s="52">
        <f>L209+L165+L121+L77</f>
        <v>-6025700</v>
      </c>
    </row>
    <row r="222" spans="2:12" ht="17" thickTop="1" x14ac:dyDescent="0.2"/>
    <row r="223" spans="2:12" x14ac:dyDescent="0.2">
      <c r="B223" s="19"/>
      <c r="C223" s="5"/>
      <c r="D223" s="5"/>
      <c r="E223" s="5"/>
      <c r="F223" s="260"/>
      <c r="G223" s="5"/>
      <c r="H223" s="5"/>
      <c r="I223" s="6"/>
      <c r="J223" s="269"/>
      <c r="K223" s="5"/>
      <c r="L223" s="5"/>
    </row>
    <row r="224" spans="2:12" ht="17" thickBot="1" x14ac:dyDescent="0.25">
      <c r="B224" s="36"/>
      <c r="C224" s="37"/>
      <c r="D224" s="37"/>
      <c r="E224" s="37"/>
      <c r="F224" s="268"/>
      <c r="G224" s="37"/>
      <c r="H224" s="37"/>
      <c r="I224" s="38" t="s">
        <v>101</v>
      </c>
      <c r="J224" s="276"/>
      <c r="K224" s="39">
        <f>K215+K170+K126+K82</f>
        <v>-44682996.833133683</v>
      </c>
      <c r="L224" s="40">
        <f>L215+L170+L126+L82</f>
        <v>-44682996.587568685</v>
      </c>
    </row>
    <row r="225" spans="1:12" ht="18" thickTop="1" thickBot="1" x14ac:dyDescent="0.25">
      <c r="B225" s="36"/>
      <c r="C225" s="37"/>
      <c r="D225" s="37"/>
      <c r="E225" s="37"/>
      <c r="F225" s="268"/>
      <c r="G225" s="37"/>
      <c r="H225" s="37"/>
      <c r="I225" s="38" t="s">
        <v>206</v>
      </c>
      <c r="J225" s="276"/>
      <c r="K225" s="39">
        <f>IF(COUNT('Student input data'!A13:A52,'Student input data'!A61:A70,'Student input data'!A79:A88,'Student input data'!A97:A104)=0,"-     ",K224/(COUNT('Student input data'!A13:A52,'Student input data'!A61:A70,'Student input data'!A79:A88,'Student input data'!A97:A104)))</f>
        <v>-4964777.4259037422</v>
      </c>
      <c r="L225" s="40">
        <f>IF(COUNT('Student input data'!A13:A52,'Student input data'!A61:A70,'Student input data'!A79:A88,'Student input data'!A97:A104)=0,"-     ",L224/(COUNT('Student input data'!A13:A52,'Student input data'!A61:A70,'Student input data'!A79:A88,'Student input data'!A97:A104)))</f>
        <v>-4964777.3986187428</v>
      </c>
    </row>
    <row r="226" spans="1:12" ht="18" thickTop="1" thickBot="1" x14ac:dyDescent="0.25">
      <c r="B226" s="36"/>
      <c r="C226" s="37"/>
      <c r="D226" s="37"/>
      <c r="E226" s="37"/>
      <c r="F226" s="268"/>
      <c r="G226" s="37"/>
      <c r="H226" s="37"/>
      <c r="I226" s="38" t="s">
        <v>162</v>
      </c>
      <c r="J226" s="276"/>
      <c r="K226" s="39">
        <f>IF('Student input data'!C109=0,"-     ",K224/'Student input data'!C109)</f>
        <v>-4888.7305069074055</v>
      </c>
      <c r="L226" s="52">
        <f>IF('Student input data'!C109=0,"-     ",L224/'Student input data'!C109)</f>
        <v>-4888.7304800403372</v>
      </c>
    </row>
    <row r="227" spans="1:12" ht="17" thickTop="1" x14ac:dyDescent="0.2"/>
    <row r="230" spans="1:12" x14ac:dyDescent="0.2">
      <c r="A230" s="29"/>
      <c r="B230" s="29"/>
      <c r="C230" s="29"/>
      <c r="D230" s="29"/>
    </row>
    <row r="231" spans="1:12" x14ac:dyDescent="0.2">
      <c r="A231" s="29"/>
      <c r="B231" s="29"/>
      <c r="C231" s="29"/>
      <c r="D231" s="29"/>
    </row>
    <row r="232" spans="1:12" x14ac:dyDescent="0.2">
      <c r="A232" s="29"/>
      <c r="B232" s="29"/>
      <c r="C232" s="29"/>
      <c r="D232" s="29"/>
    </row>
    <row r="233" spans="1:12" x14ac:dyDescent="0.2">
      <c r="A233" s="29"/>
      <c r="B233" s="29"/>
      <c r="C233" s="29"/>
      <c r="D233" s="29"/>
    </row>
    <row r="234" spans="1:12" x14ac:dyDescent="0.2">
      <c r="A234" s="29"/>
      <c r="B234" s="29"/>
      <c r="C234" s="29"/>
      <c r="D234" s="29"/>
    </row>
    <row r="235" spans="1:12" x14ac:dyDescent="0.2">
      <c r="A235" s="29"/>
      <c r="B235" s="29"/>
      <c r="C235" s="29"/>
      <c r="D235" s="29"/>
    </row>
    <row r="236" spans="1:12" x14ac:dyDescent="0.2">
      <c r="A236" s="29"/>
      <c r="B236" s="29"/>
      <c r="C236" s="29"/>
      <c r="D236" s="29"/>
    </row>
    <row r="237" spans="1:12" x14ac:dyDescent="0.2">
      <c r="A237" s="29"/>
      <c r="B237" s="29"/>
      <c r="C237" s="29"/>
      <c r="D237" s="29"/>
    </row>
    <row r="238" spans="1:12" x14ac:dyDescent="0.2">
      <c r="A238" s="29"/>
      <c r="B238" s="29"/>
      <c r="C238" s="29"/>
      <c r="D238" s="29"/>
    </row>
    <row r="239" spans="1:12" x14ac:dyDescent="0.2">
      <c r="A239" s="29"/>
      <c r="B239" s="29"/>
      <c r="C239" s="29"/>
      <c r="D239" s="29"/>
    </row>
    <row r="240" spans="1:12" x14ac:dyDescent="0.2">
      <c r="A240" s="29"/>
      <c r="B240" s="29"/>
      <c r="C240" s="29"/>
      <c r="D240" s="29"/>
    </row>
    <row r="241" spans="1:4" x14ac:dyDescent="0.2">
      <c r="A241" s="29"/>
      <c r="B241" s="29"/>
      <c r="C241" s="29"/>
      <c r="D241" s="29"/>
    </row>
    <row r="242" spans="1:4" x14ac:dyDescent="0.2">
      <c r="A242" s="29"/>
      <c r="B242" s="29"/>
      <c r="C242" s="29"/>
      <c r="D242" s="29"/>
    </row>
    <row r="243" spans="1:4" x14ac:dyDescent="0.2">
      <c r="A243" s="29"/>
      <c r="B243" s="29"/>
      <c r="C243" s="29"/>
      <c r="D243" s="29"/>
    </row>
    <row r="244" spans="1:4" x14ac:dyDescent="0.2">
      <c r="A244" s="29"/>
      <c r="B244" s="29"/>
      <c r="C244" s="29"/>
      <c r="D244" s="29"/>
    </row>
    <row r="245" spans="1:4" x14ac:dyDescent="0.2">
      <c r="A245" s="29"/>
      <c r="B245" s="29"/>
      <c r="C245" s="29"/>
      <c r="D245" s="29"/>
    </row>
  </sheetData>
  <sheetProtection sheet="1" objects="1" scenarios="1" selectLockedCells="1"/>
  <mergeCells count="40">
    <mergeCell ref="G179:G180"/>
    <mergeCell ref="H179:H180"/>
    <mergeCell ref="C89:L89"/>
    <mergeCell ref="C133:L133"/>
    <mergeCell ref="G91:G92"/>
    <mergeCell ref="H91:H92"/>
    <mergeCell ref="K91:K92"/>
    <mergeCell ref="K179:K180"/>
    <mergeCell ref="L179:L180"/>
    <mergeCell ref="C178:E178"/>
    <mergeCell ref="G178:I178"/>
    <mergeCell ref="K90:L90"/>
    <mergeCell ref="K134:L134"/>
    <mergeCell ref="L135:L136"/>
    <mergeCell ref="C90:E90"/>
    <mergeCell ref="G90:I90"/>
    <mergeCell ref="C45:L45"/>
    <mergeCell ref="K46:L46"/>
    <mergeCell ref="K47:K48"/>
    <mergeCell ref="G47:G48"/>
    <mergeCell ref="H47:H48"/>
    <mergeCell ref="L47:L48"/>
    <mergeCell ref="G46:I46"/>
    <mergeCell ref="C46:E46"/>
    <mergeCell ref="C177:L177"/>
    <mergeCell ref="K178:L178"/>
    <mergeCell ref="C134:E134"/>
    <mergeCell ref="G134:I134"/>
    <mergeCell ref="C3:L3"/>
    <mergeCell ref="C4:E4"/>
    <mergeCell ref="G4:I4"/>
    <mergeCell ref="K4:L4"/>
    <mergeCell ref="G5:G6"/>
    <mergeCell ref="H5:H6"/>
    <mergeCell ref="K5:K6"/>
    <mergeCell ref="L5:L6"/>
    <mergeCell ref="L91:L92"/>
    <mergeCell ref="G135:G136"/>
    <mergeCell ref="H135:H136"/>
    <mergeCell ref="K135:K136"/>
  </mergeCells>
  <phoneticPr fontId="1" type="noConversion"/>
  <pageMargins left="0.75" right="0.75" top="1" bottom="1" header="0.5" footer="0.5"/>
  <pageSetup scale="53" orientation="portrait" horizontalDpi="4294967292" verticalDpi="4294967292"/>
  <headerFooter alignWithMargins="0"/>
  <rowBreaks count="4" manualBreakCount="4">
    <brk id="86" max="16383" man="1"/>
    <brk id="130" max="16383" man="1"/>
    <brk id="174" max="16383" man="1"/>
    <brk id="229" max="16383"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A1:EN111"/>
  <sheetViews>
    <sheetView zoomScale="129" zoomScaleNormal="129" workbookViewId="0">
      <pane xSplit="1" ySplit="12" topLeftCell="AH13" activePane="bottomRight" state="frozen"/>
      <selection pane="topRight" activeCell="B1" sqref="B1"/>
      <selection pane="bottomLeft" activeCell="A13" sqref="A13"/>
      <selection pane="bottomRight" activeCell="AP14" sqref="AP14"/>
    </sheetView>
  </sheetViews>
  <sheetFormatPr baseColWidth="10" defaultColWidth="10.83203125" defaultRowHeight="16" x14ac:dyDescent="0.2"/>
  <cols>
    <col min="1" max="1" width="35.83203125" style="142" customWidth="1"/>
    <col min="2" max="4" width="4.83203125" style="142" customWidth="1"/>
    <col min="5" max="6" width="8.83203125" style="142" customWidth="1"/>
    <col min="7" max="9" width="4.83203125" style="142" customWidth="1"/>
    <col min="10" max="10" width="8.83203125" style="142" customWidth="1"/>
    <col min="11" max="11" width="8.6640625" style="142" customWidth="1"/>
    <col min="12" max="12" width="4.83203125" style="142" customWidth="1"/>
    <col min="13" max="13" width="6.1640625" style="142" bestFit="1" customWidth="1"/>
    <col min="14" max="14" width="4.83203125" style="142" customWidth="1"/>
    <col min="15" max="16" width="8.6640625" style="142" customWidth="1"/>
    <col min="17" max="19" width="4.83203125" style="142" customWidth="1"/>
    <col min="20" max="20" width="8.83203125" style="142" customWidth="1"/>
    <col min="21" max="21" width="8.6640625" style="142" customWidth="1"/>
    <col min="22" max="24" width="4.83203125" style="142" customWidth="1"/>
    <col min="25" max="25" width="8.83203125" style="142" customWidth="1"/>
    <col min="26" max="26" width="8.6640625" style="142" customWidth="1"/>
    <col min="27" max="29" width="4.83203125" style="142" customWidth="1"/>
    <col min="30" max="31" width="8.6640625" style="142" customWidth="1"/>
    <col min="32" max="34" width="4.83203125" style="142" customWidth="1"/>
    <col min="35" max="36" width="8.83203125" style="142" customWidth="1"/>
    <col min="37" max="39" width="4.83203125" style="142" customWidth="1"/>
    <col min="40" max="40" width="8.83203125" style="142" customWidth="1"/>
    <col min="41" max="41" width="8.6640625" style="142" customWidth="1"/>
    <col min="42" max="44" width="4.83203125" style="142" customWidth="1"/>
    <col min="45" max="45" width="8.83203125" style="142" customWidth="1"/>
    <col min="46" max="46" width="8.6640625" style="142" customWidth="1"/>
    <col min="47" max="49" width="4.83203125" style="142" customWidth="1"/>
    <col min="50" max="51" width="8.83203125" style="142" customWidth="1"/>
    <col min="52" max="54" width="4.83203125" style="142" customWidth="1"/>
    <col min="55" max="56" width="8.6640625" style="142" customWidth="1"/>
    <col min="57" max="59" width="4.83203125" style="142" customWidth="1"/>
    <col min="60" max="60" width="8.6640625" style="142" customWidth="1"/>
    <col min="61" max="61" width="8.83203125" style="142" customWidth="1"/>
    <col min="62" max="64" width="4.83203125" style="142" customWidth="1"/>
    <col min="65" max="66" width="8.83203125" style="142" customWidth="1"/>
    <col min="67" max="69" width="4.83203125" style="142" customWidth="1"/>
    <col min="70" max="70" width="8.6640625" style="142" customWidth="1"/>
    <col min="71" max="71" width="8.83203125" style="142" customWidth="1"/>
    <col min="72" max="74" width="4.83203125" style="142" customWidth="1"/>
    <col min="75" max="75" width="8.83203125" style="142" customWidth="1"/>
    <col min="76" max="76" width="8.6640625" style="142" customWidth="1"/>
    <col min="77" max="16384" width="10.83203125" style="142"/>
  </cols>
  <sheetData>
    <row r="1" spans="1:144" ht="25" x14ac:dyDescent="0.25">
      <c r="A1" s="178" t="s">
        <v>261</v>
      </c>
    </row>
    <row r="4" spans="1:144" x14ac:dyDescent="0.2">
      <c r="A4" s="143" t="s">
        <v>183</v>
      </c>
    </row>
    <row r="5" spans="1:144" x14ac:dyDescent="0.2">
      <c r="A5" s="143" t="s">
        <v>104</v>
      </c>
    </row>
    <row r="6" spans="1:144" x14ac:dyDescent="0.2">
      <c r="A6" s="143" t="s">
        <v>228</v>
      </c>
    </row>
    <row r="7" spans="1:144" x14ac:dyDescent="0.2">
      <c r="A7" s="143" t="s">
        <v>210</v>
      </c>
    </row>
    <row r="10" spans="1:144" x14ac:dyDescent="0.2">
      <c r="A10" s="143"/>
      <c r="B10" s="144"/>
      <c r="D10" s="145"/>
      <c r="E10" s="145"/>
      <c r="F10" s="145"/>
      <c r="G10" s="145"/>
      <c r="H10" s="145"/>
      <c r="I10" s="145"/>
      <c r="J10" s="145"/>
      <c r="K10" s="145"/>
      <c r="L10" s="145"/>
      <c r="M10" s="145"/>
      <c r="N10" s="145"/>
      <c r="O10" s="145"/>
      <c r="P10" s="145"/>
      <c r="Q10" s="145"/>
      <c r="R10" s="145"/>
      <c r="S10" s="145"/>
      <c r="T10" s="145"/>
      <c r="U10" s="145"/>
      <c r="W10" s="145"/>
      <c r="X10" s="145"/>
      <c r="Y10" s="145"/>
      <c r="Z10" s="145"/>
      <c r="AA10" s="145"/>
      <c r="AB10" s="145"/>
      <c r="AC10" s="145"/>
      <c r="AD10" s="145"/>
      <c r="AE10" s="146"/>
      <c r="AF10" s="147"/>
      <c r="AG10" s="147"/>
      <c r="AH10" s="147"/>
      <c r="AI10" s="147"/>
      <c r="AJ10" s="147"/>
      <c r="AK10" s="147"/>
      <c r="AL10" s="147"/>
      <c r="AM10" s="147"/>
      <c r="AN10" s="147"/>
      <c r="AO10" s="94"/>
      <c r="AP10" s="148"/>
      <c r="AQ10" s="148"/>
      <c r="AR10" s="148"/>
      <c r="AS10" s="148"/>
      <c r="AT10" s="148"/>
      <c r="AU10" s="148"/>
      <c r="AV10" s="148"/>
      <c r="AW10" s="148"/>
      <c r="AX10" s="148"/>
      <c r="AY10" s="148"/>
      <c r="AZ10" s="148"/>
      <c r="BA10" s="94"/>
      <c r="BB10" s="94"/>
      <c r="BC10" s="94"/>
      <c r="BD10" s="148"/>
      <c r="BE10" s="94"/>
      <c r="BF10" s="94"/>
      <c r="BG10" s="148"/>
      <c r="BH10" s="148"/>
      <c r="BI10" s="148"/>
    </row>
    <row r="11" spans="1:144" ht="15" customHeight="1" x14ac:dyDescent="0.2">
      <c r="B11" s="559" t="s">
        <v>146</v>
      </c>
      <c r="C11" s="558"/>
      <c r="D11" s="558"/>
      <c r="E11" s="558"/>
      <c r="F11" s="149"/>
      <c r="G11" s="556" t="s">
        <v>462</v>
      </c>
      <c r="H11" s="556"/>
      <c r="I11" s="556"/>
      <c r="J11" s="556"/>
      <c r="K11" s="556"/>
      <c r="L11" s="558" t="s">
        <v>170</v>
      </c>
      <c r="M11" s="558"/>
      <c r="N11" s="558"/>
      <c r="O11" s="558"/>
      <c r="P11" s="558"/>
      <c r="Q11" s="556" t="s">
        <v>122</v>
      </c>
      <c r="R11" s="556"/>
      <c r="S11" s="556"/>
      <c r="T11" s="556"/>
      <c r="U11" s="556"/>
      <c r="V11" s="558" t="s">
        <v>357</v>
      </c>
      <c r="W11" s="558"/>
      <c r="X11" s="558"/>
      <c r="Y11" s="558"/>
      <c r="Z11" s="558"/>
      <c r="AA11" s="556" t="s">
        <v>40</v>
      </c>
      <c r="AB11" s="556"/>
      <c r="AC11" s="556"/>
      <c r="AD11" s="556"/>
      <c r="AE11" s="556"/>
      <c r="AF11" s="558" t="s">
        <v>41</v>
      </c>
      <c r="AG11" s="558"/>
      <c r="AH11" s="558"/>
      <c r="AI11" s="558"/>
      <c r="AJ11" s="558"/>
      <c r="AK11" s="556" t="s">
        <v>89</v>
      </c>
      <c r="AL11" s="556"/>
      <c r="AM11" s="556"/>
      <c r="AN11" s="556"/>
      <c r="AO11" s="556"/>
      <c r="AP11" s="558" t="s">
        <v>81</v>
      </c>
      <c r="AQ11" s="558"/>
      <c r="AR11" s="558"/>
      <c r="AS11" s="558"/>
      <c r="AT11" s="558"/>
      <c r="AU11" s="556" t="s">
        <v>196</v>
      </c>
      <c r="AV11" s="556"/>
      <c r="AW11" s="556"/>
      <c r="AX11" s="556"/>
      <c r="AY11" s="556"/>
      <c r="AZ11" s="558" t="s">
        <v>90</v>
      </c>
      <c r="BA11" s="558"/>
      <c r="BB11" s="558"/>
      <c r="BC11" s="558"/>
      <c r="BD11" s="558"/>
      <c r="BE11" s="556" t="s">
        <v>112</v>
      </c>
      <c r="BF11" s="556"/>
      <c r="BG11" s="556"/>
      <c r="BH11" s="556"/>
      <c r="BI11" s="556"/>
      <c r="BJ11" s="556" t="s">
        <v>230</v>
      </c>
      <c r="BK11" s="556"/>
      <c r="BL11" s="556"/>
      <c r="BM11" s="556"/>
      <c r="BN11" s="556"/>
      <c r="BO11" s="558" t="s">
        <v>468</v>
      </c>
      <c r="BP11" s="558"/>
      <c r="BQ11" s="558"/>
      <c r="BR11" s="558"/>
      <c r="BS11" s="558"/>
      <c r="BT11" s="556" t="s">
        <v>80</v>
      </c>
      <c r="BU11" s="556"/>
      <c r="BV11" s="556"/>
      <c r="BW11" s="556"/>
      <c r="BX11" s="557"/>
    </row>
    <row r="12" spans="1:144" ht="30.75" customHeight="1" x14ac:dyDescent="0.2">
      <c r="A12" s="150" t="s">
        <v>156</v>
      </c>
      <c r="B12" s="151" t="s">
        <v>85</v>
      </c>
      <c r="C12" s="152" t="s">
        <v>39</v>
      </c>
      <c r="D12" s="152" t="s">
        <v>36</v>
      </c>
      <c r="E12" s="152" t="s">
        <v>215</v>
      </c>
      <c r="F12" s="152" t="s">
        <v>37</v>
      </c>
      <c r="G12" s="151" t="s">
        <v>85</v>
      </c>
      <c r="H12" s="152" t="s">
        <v>39</v>
      </c>
      <c r="I12" s="152" t="s">
        <v>36</v>
      </c>
      <c r="J12" s="152" t="s">
        <v>215</v>
      </c>
      <c r="K12" s="152" t="s">
        <v>37</v>
      </c>
      <c r="L12" s="151" t="s">
        <v>85</v>
      </c>
      <c r="M12" s="152" t="s">
        <v>39</v>
      </c>
      <c r="N12" s="152" t="s">
        <v>36</v>
      </c>
      <c r="O12" s="153" t="s">
        <v>244</v>
      </c>
      <c r="P12" s="152" t="s">
        <v>37</v>
      </c>
      <c r="Q12" s="151" t="s">
        <v>85</v>
      </c>
      <c r="R12" s="152" t="s">
        <v>39</v>
      </c>
      <c r="S12" s="152" t="s">
        <v>36</v>
      </c>
      <c r="T12" s="153" t="s">
        <v>244</v>
      </c>
      <c r="U12" s="152" t="s">
        <v>37</v>
      </c>
      <c r="V12" s="151" t="s">
        <v>85</v>
      </c>
      <c r="W12" s="152" t="s">
        <v>39</v>
      </c>
      <c r="X12" s="152" t="s">
        <v>36</v>
      </c>
      <c r="Y12" s="153" t="s">
        <v>244</v>
      </c>
      <c r="Z12" s="152" t="s">
        <v>37</v>
      </c>
      <c r="AA12" s="151" t="s">
        <v>85</v>
      </c>
      <c r="AB12" s="152" t="s">
        <v>39</v>
      </c>
      <c r="AC12" s="152" t="s">
        <v>36</v>
      </c>
      <c r="AD12" s="153" t="s">
        <v>244</v>
      </c>
      <c r="AE12" s="152" t="s">
        <v>37</v>
      </c>
      <c r="AF12" s="151" t="s">
        <v>85</v>
      </c>
      <c r="AG12" s="152" t="s">
        <v>39</v>
      </c>
      <c r="AH12" s="152" t="s">
        <v>36</v>
      </c>
      <c r="AI12" s="153" t="s">
        <v>244</v>
      </c>
      <c r="AJ12" s="152" t="s">
        <v>37</v>
      </c>
      <c r="AK12" s="151" t="s">
        <v>85</v>
      </c>
      <c r="AL12" s="152" t="s">
        <v>39</v>
      </c>
      <c r="AM12" s="152" t="s">
        <v>36</v>
      </c>
      <c r="AN12" s="153" t="s">
        <v>244</v>
      </c>
      <c r="AO12" s="152" t="s">
        <v>37</v>
      </c>
      <c r="AP12" s="151" t="s">
        <v>85</v>
      </c>
      <c r="AQ12" s="152" t="s">
        <v>39</v>
      </c>
      <c r="AR12" s="152" t="s">
        <v>36</v>
      </c>
      <c r="AS12" s="153" t="s">
        <v>244</v>
      </c>
      <c r="AT12" s="152" t="s">
        <v>37</v>
      </c>
      <c r="AU12" s="151" t="s">
        <v>85</v>
      </c>
      <c r="AV12" s="152" t="s">
        <v>39</v>
      </c>
      <c r="AW12" s="152" t="s">
        <v>36</v>
      </c>
      <c r="AX12" s="153" t="s">
        <v>244</v>
      </c>
      <c r="AY12" s="152" t="s">
        <v>37</v>
      </c>
      <c r="AZ12" s="151" t="s">
        <v>85</v>
      </c>
      <c r="BA12" s="152" t="s">
        <v>39</v>
      </c>
      <c r="BB12" s="152" t="s">
        <v>36</v>
      </c>
      <c r="BC12" s="153" t="s">
        <v>244</v>
      </c>
      <c r="BD12" s="152" t="s">
        <v>37</v>
      </c>
      <c r="BE12" s="151" t="s">
        <v>85</v>
      </c>
      <c r="BF12" s="152" t="s">
        <v>39</v>
      </c>
      <c r="BG12" s="152" t="s">
        <v>36</v>
      </c>
      <c r="BH12" s="153" t="s">
        <v>244</v>
      </c>
      <c r="BI12" s="152" t="s">
        <v>37</v>
      </c>
      <c r="BJ12" s="151" t="s">
        <v>85</v>
      </c>
      <c r="BK12" s="152" t="s">
        <v>39</v>
      </c>
      <c r="BL12" s="152" t="s">
        <v>36</v>
      </c>
      <c r="BM12" s="153" t="s">
        <v>244</v>
      </c>
      <c r="BN12" s="152" t="s">
        <v>37</v>
      </c>
      <c r="BO12" s="151" t="s">
        <v>85</v>
      </c>
      <c r="BP12" s="152" t="s">
        <v>39</v>
      </c>
      <c r="BQ12" s="152" t="s">
        <v>36</v>
      </c>
      <c r="BR12" s="153" t="s">
        <v>244</v>
      </c>
      <c r="BS12" s="152" t="s">
        <v>37</v>
      </c>
      <c r="BT12" s="154" t="s">
        <v>85</v>
      </c>
      <c r="BU12" s="155" t="s">
        <v>39</v>
      </c>
      <c r="BV12" s="155" t="s">
        <v>36</v>
      </c>
      <c r="BW12" s="153" t="s">
        <v>244</v>
      </c>
      <c r="BX12" s="156" t="s">
        <v>37</v>
      </c>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row>
    <row r="13" spans="1:144" x14ac:dyDescent="0.2">
      <c r="A13" s="96" t="str">
        <f>IF('Student input data'!B13="","-",'Student input data'!B13)</f>
        <v xml:space="preserve">New Name </v>
      </c>
      <c r="B13" s="158">
        <f>'Staff input data'!C13</f>
        <v>25</v>
      </c>
      <c r="C13" s="159">
        <f>'Desired output'!C13</f>
        <v>100.19999999999999</v>
      </c>
      <c r="D13" s="159">
        <f>'EB Model output'!C13</f>
        <v>100.19999999999999</v>
      </c>
      <c r="E13" s="159">
        <f>B13-C13</f>
        <v>-75.199999999999989</v>
      </c>
      <c r="F13" s="159">
        <f>B13-D13</f>
        <v>-75.199999999999989</v>
      </c>
      <c r="G13" s="159">
        <f>'Staff input data'!R13</f>
        <v>6</v>
      </c>
      <c r="H13" s="159">
        <f>'Desired output'!R13</f>
        <v>20.04</v>
      </c>
      <c r="I13" s="159">
        <f>'EB Model output'!R13</f>
        <v>20.04</v>
      </c>
      <c r="J13" s="159">
        <f>G13-H13</f>
        <v>-14.04</v>
      </c>
      <c r="K13" s="159">
        <f>G13-I13</f>
        <v>-14.04</v>
      </c>
      <c r="L13" s="159">
        <f>'Staff input data'!Z13</f>
        <v>7</v>
      </c>
      <c r="M13" s="159">
        <f>'Desired output'!Z13</f>
        <v>11.340425531914894</v>
      </c>
      <c r="N13" s="159">
        <f>'EB Model output'!Z13</f>
        <v>11.340425531914894</v>
      </c>
      <c r="O13" s="159">
        <f>L13-M13</f>
        <v>-4.3404255319148941</v>
      </c>
      <c r="P13" s="159">
        <f>L13-N13</f>
        <v>-4.3404255319148941</v>
      </c>
      <c r="Q13" s="159">
        <f>'Staff input data'!W13</f>
        <v>3</v>
      </c>
      <c r="R13" s="159">
        <f>'Desired output'!W13</f>
        <v>2</v>
      </c>
      <c r="S13" s="159">
        <f>'EB Model output'!W13</f>
        <v>2</v>
      </c>
      <c r="T13" s="159">
        <f>Q13-R13</f>
        <v>1</v>
      </c>
      <c r="U13" s="159">
        <f>Q13-S13</f>
        <v>1</v>
      </c>
      <c r="V13" s="159">
        <f>'Staff input data'!U13</f>
        <v>1</v>
      </c>
      <c r="W13" s="159">
        <f>'Desired output'!U13</f>
        <v>7.9950000000000001</v>
      </c>
      <c r="X13" s="159">
        <f>'EB Model output'!U13</f>
        <v>7.9950000000000001</v>
      </c>
      <c r="Y13" s="159">
        <f>V13-W13</f>
        <v>-6.9950000000000001</v>
      </c>
      <c r="Z13" s="159">
        <f>V13-X13</f>
        <v>-6.9950000000000001</v>
      </c>
      <c r="AA13" s="159">
        <f>'Staff input data'!X13</f>
        <v>0</v>
      </c>
      <c r="AB13" s="159">
        <f>'Desired output'!X13</f>
        <v>0.83333333333333337</v>
      </c>
      <c r="AC13" s="159">
        <f>'EB Model output'!X13</f>
        <v>0.83333333333333337</v>
      </c>
      <c r="AD13" s="159">
        <f>AA13-AB13</f>
        <v>-0.83333333333333337</v>
      </c>
      <c r="AE13" s="159">
        <f>AA13-AC13</f>
        <v>-0.83333333333333337</v>
      </c>
      <c r="AF13" s="159">
        <f>'Staff input data'!Y13</f>
        <v>0</v>
      </c>
      <c r="AG13" s="159">
        <f>'Desired output'!Y13</f>
        <v>0.83333333333333337</v>
      </c>
      <c r="AH13" s="159">
        <f>'EB Model output'!Y13</f>
        <v>0.83333333333333337</v>
      </c>
      <c r="AI13" s="159">
        <f>AF13-AG13</f>
        <v>-0.83333333333333337</v>
      </c>
      <c r="AJ13" s="159">
        <f>AF13-AH13</f>
        <v>-0.83333333333333337</v>
      </c>
      <c r="AK13" s="159">
        <f>'Staff input data'!AF13</f>
        <v>10</v>
      </c>
      <c r="AL13" s="159">
        <f>'Desired output'!AH13</f>
        <v>1.5990000000000001E-6</v>
      </c>
      <c r="AM13" s="159">
        <f>'EB Model output'!AG13</f>
        <v>1.599E-7</v>
      </c>
      <c r="AN13" s="159">
        <f>AK13-AL13</f>
        <v>9.9999984009999991</v>
      </c>
      <c r="AO13" s="159">
        <f>AK13-AM13</f>
        <v>9.9999998400999992</v>
      </c>
      <c r="AP13" s="159">
        <f>'Staff input data'!AA13</f>
        <v>1</v>
      </c>
      <c r="AQ13" s="160">
        <f>'Desired output'!AA13</f>
        <v>1</v>
      </c>
      <c r="AR13" s="159">
        <f>'EB Model output'!AA13</f>
        <v>1</v>
      </c>
      <c r="AS13" s="159">
        <f>AP13-AQ13</f>
        <v>0</v>
      </c>
      <c r="AT13" s="159">
        <f>AP13-AR13</f>
        <v>0</v>
      </c>
      <c r="AU13" s="159">
        <f>'Staff input data'!AC13</f>
        <v>1</v>
      </c>
      <c r="AV13" s="159">
        <f>'Desired output'!AC13+'Desired output'!AD13</f>
        <v>5.1533333333333333</v>
      </c>
      <c r="AW13" s="159">
        <f>'EB Model output'!AC13+'EB Model output'!AD13</f>
        <v>5.1533333333333333</v>
      </c>
      <c r="AX13" s="159">
        <f>AU13-AV13</f>
        <v>-4.1533333333333333</v>
      </c>
      <c r="AY13" s="159">
        <f>AU13-AW13</f>
        <v>-4.1533333333333333</v>
      </c>
      <c r="AZ13" s="159">
        <f>'Staff input data'!AH13</f>
        <v>0</v>
      </c>
      <c r="BA13" s="159">
        <f>'Desired output'!AJ13</f>
        <v>7.1066666666666665</v>
      </c>
      <c r="BB13" s="159">
        <f>'EB Model output'!AI13</f>
        <v>7.1066666666666665</v>
      </c>
      <c r="BC13" s="159">
        <f>AZ13-BA13</f>
        <v>-7.1066666666666665</v>
      </c>
      <c r="BD13" s="159">
        <f>AZ13-BB13</f>
        <v>-7.1066666666666665</v>
      </c>
      <c r="BE13" s="159">
        <f>'Staff input data'!AG13</f>
        <v>6</v>
      </c>
      <c r="BF13" s="159">
        <f>'Desired output'!AI13</f>
        <v>0</v>
      </c>
      <c r="BG13" s="159">
        <f>'EB Model output'!AH13</f>
        <v>0</v>
      </c>
      <c r="BH13" s="159">
        <f>BE13-BF13</f>
        <v>6</v>
      </c>
      <c r="BI13" s="159">
        <f>BE13-BG13</f>
        <v>6</v>
      </c>
      <c r="BJ13" s="158">
        <f>'Staff input data'!AL13</f>
        <v>1</v>
      </c>
      <c r="BK13" s="158">
        <f>'Desired output'!AN13</f>
        <v>1</v>
      </c>
      <c r="BL13" s="158">
        <f>'EB Model output'!AM13</f>
        <v>1</v>
      </c>
      <c r="BM13" s="159">
        <f>BJ13-BK13</f>
        <v>0</v>
      </c>
      <c r="BN13" s="159">
        <f>BJ13-BL13</f>
        <v>0</v>
      </c>
      <c r="BO13" s="158">
        <f>'Staff input data'!AM13</f>
        <v>2</v>
      </c>
      <c r="BP13" s="158">
        <f>'Desired output'!AO13</f>
        <v>2.5533333333333332</v>
      </c>
      <c r="BQ13" s="158">
        <f>'EB Model output'!AN13</f>
        <v>2.5533333333333332</v>
      </c>
      <c r="BR13" s="159">
        <f>BO13-BP13</f>
        <v>-0.55333333333333323</v>
      </c>
      <c r="BS13" s="159">
        <f>BO13-BQ13</f>
        <v>-0.55333333333333323</v>
      </c>
      <c r="BT13" s="161">
        <f>'Staff input data'!AN13</f>
        <v>3</v>
      </c>
      <c r="BU13" s="161">
        <f>'Desired output'!AP13</f>
        <v>7.1066666666666665</v>
      </c>
      <c r="BV13" s="161">
        <f>'EB Model output'!AO13</f>
        <v>7.1066666666666665</v>
      </c>
      <c r="BW13" s="159">
        <f>BT13-BU13</f>
        <v>-4.1066666666666665</v>
      </c>
      <c r="BX13" s="162">
        <f>BT13-BV13</f>
        <v>-4.1066666666666665</v>
      </c>
    </row>
    <row r="14" spans="1:144" x14ac:dyDescent="0.2">
      <c r="A14" s="99" t="str">
        <f>IF('Student input data'!B14="","-",'Student input data'!B14)</f>
        <v xml:space="preserve">New Name </v>
      </c>
      <c r="B14" s="158">
        <f>'Staff input data'!C14</f>
        <v>18</v>
      </c>
      <c r="C14" s="159">
        <f>'Desired output'!C14</f>
        <v>149.19999999999999</v>
      </c>
      <c r="D14" s="159">
        <f>'EB Model output'!C14</f>
        <v>149.19999999999999</v>
      </c>
      <c r="E14" s="159">
        <f t="shared" ref="E14:E42" si="0">B14-C14</f>
        <v>-131.19999999999999</v>
      </c>
      <c r="F14" s="159">
        <f t="shared" ref="F14:F42" si="1">B14-D14</f>
        <v>-131.19999999999999</v>
      </c>
      <c r="G14" s="159">
        <f>'Staff input data'!R14</f>
        <v>3</v>
      </c>
      <c r="H14" s="159">
        <f>'Desired output'!R14</f>
        <v>29.84</v>
      </c>
      <c r="I14" s="159">
        <f>'EB Model output'!R14</f>
        <v>29.84</v>
      </c>
      <c r="J14" s="159">
        <f t="shared" ref="J14:J42" si="2">G14-H14</f>
        <v>-26.84</v>
      </c>
      <c r="K14" s="159">
        <f t="shared" ref="K14:K42" si="3">G14-I14</f>
        <v>-26.84</v>
      </c>
      <c r="L14" s="159">
        <f>'Staff input data'!Z14</f>
        <v>3</v>
      </c>
      <c r="M14" s="159">
        <f>'Desired output'!Z14</f>
        <v>16.297872340425531</v>
      </c>
      <c r="N14" s="159">
        <f>'EB Model output'!Z14</f>
        <v>16.297872340425531</v>
      </c>
      <c r="O14" s="159">
        <f t="shared" ref="O14:O42" si="4">L14-M14</f>
        <v>-13.297872340425531</v>
      </c>
      <c r="P14" s="159">
        <f t="shared" ref="P14:P42" si="5">L14-N14</f>
        <v>-13.297872340425531</v>
      </c>
      <c r="Q14" s="159">
        <f>'Staff input data'!W14</f>
        <v>2</v>
      </c>
      <c r="R14" s="159">
        <f>'Desired output'!W14</f>
        <v>1</v>
      </c>
      <c r="S14" s="159">
        <f>'EB Model output'!W14</f>
        <v>1</v>
      </c>
      <c r="T14" s="159">
        <f t="shared" ref="T14:T42" si="6">Q14-R14</f>
        <v>1</v>
      </c>
      <c r="U14" s="159">
        <f t="shared" ref="U14:U42" si="7">Q14-S14</f>
        <v>1</v>
      </c>
      <c r="V14" s="159">
        <f>'Staff input data'!U14</f>
        <v>1</v>
      </c>
      <c r="W14" s="159">
        <f>'Desired output'!U14</f>
        <v>11.49</v>
      </c>
      <c r="X14" s="159">
        <f>'EB Model output'!U14</f>
        <v>11.49</v>
      </c>
      <c r="Y14" s="159">
        <f t="shared" ref="Y14:Y42" si="8">V14-W14</f>
        <v>-10.49</v>
      </c>
      <c r="Z14" s="159">
        <f t="shared" ref="Z14:Z42" si="9">V14-X14</f>
        <v>-10.49</v>
      </c>
      <c r="AA14" s="159">
        <f>'Staff input data'!X14</f>
        <v>0</v>
      </c>
      <c r="AB14" s="159">
        <f>'Desired output'!X14</f>
        <v>0.52083333333333337</v>
      </c>
      <c r="AC14" s="159">
        <f>'EB Model output'!X14</f>
        <v>0.52083333333333337</v>
      </c>
      <c r="AD14" s="159">
        <f t="shared" ref="AD14:AD42" si="10">AA14-AB14</f>
        <v>-0.52083333333333337</v>
      </c>
      <c r="AE14" s="159">
        <f t="shared" ref="AE14:AE42" si="11">AA14-AC14</f>
        <v>-0.52083333333333337</v>
      </c>
      <c r="AF14" s="159">
        <f>'Staff input data'!Y14</f>
        <v>0</v>
      </c>
      <c r="AG14" s="159">
        <f>'Desired output'!Y14</f>
        <v>0.52083333333333337</v>
      </c>
      <c r="AH14" s="159">
        <f>'EB Model output'!Y14</f>
        <v>0.52083333333333337</v>
      </c>
      <c r="AI14" s="159">
        <f t="shared" ref="AI14:AI42" si="12">AF14-AG14</f>
        <v>-0.52083333333333337</v>
      </c>
      <c r="AJ14" s="159">
        <f t="shared" ref="AJ14:AJ42" si="13">AF14-AH14</f>
        <v>-0.52083333333333337</v>
      </c>
      <c r="AK14" s="159">
        <f>'Staff input data'!AF14</f>
        <v>5</v>
      </c>
      <c r="AL14" s="159">
        <f>'Desired output'!AH14</f>
        <v>2.2979999999999999E-6</v>
      </c>
      <c r="AM14" s="159">
        <f>'EB Model output'!AG14</f>
        <v>2.2980000000000001E-7</v>
      </c>
      <c r="AN14" s="159">
        <f t="shared" ref="AN14:AN42" si="14">AK14-AL14</f>
        <v>4.9999977019999999</v>
      </c>
      <c r="AO14" s="159">
        <f t="shared" ref="AO14:AO42" si="15">AK14-AM14</f>
        <v>4.9999997701999996</v>
      </c>
      <c r="AP14" s="159">
        <f>'Staff input data'!AA14</f>
        <v>1</v>
      </c>
      <c r="AQ14" s="160">
        <f>'Desired output'!AA14</f>
        <v>1</v>
      </c>
      <c r="AR14" s="159">
        <f>'EB Model output'!AA14</f>
        <v>1</v>
      </c>
      <c r="AS14" s="159">
        <f t="shared" ref="AS14:AS42" si="16">AP14-AQ14</f>
        <v>0</v>
      </c>
      <c r="AT14" s="159">
        <f t="shared" ref="AT14:AT42" si="17">AP14-AR14</f>
        <v>0</v>
      </c>
      <c r="AU14" s="159">
        <f>'Staff input data'!AC14</f>
        <v>0.5</v>
      </c>
      <c r="AV14" s="159">
        <f>'Desired output'!AC14+'Desired output'!AD14</f>
        <v>6.1066666666666665</v>
      </c>
      <c r="AW14" s="159">
        <f>'EB Model output'!AC14+'EB Model output'!AD14</f>
        <v>6.1066666666666665</v>
      </c>
      <c r="AX14" s="159">
        <f t="shared" ref="AX14:AX42" si="18">AU14-AV14</f>
        <v>-5.6066666666666665</v>
      </c>
      <c r="AY14" s="159">
        <f t="shared" ref="AY14:AY42" si="19">AU14-AW14</f>
        <v>-5.6066666666666665</v>
      </c>
      <c r="AZ14" s="159">
        <f>'Staff input data'!AH14</f>
        <v>1</v>
      </c>
      <c r="BA14" s="159">
        <f>'Desired output'!AJ14</f>
        <v>10.213333333333333</v>
      </c>
      <c r="BB14" s="159">
        <f>'EB Model output'!AI14</f>
        <v>10.213333333333333</v>
      </c>
      <c r="BC14" s="159">
        <f t="shared" ref="BC14:BC42" si="20">AZ14-BA14</f>
        <v>-9.2133333333333329</v>
      </c>
      <c r="BD14" s="159">
        <f t="shared" ref="BD14:BD42" si="21">AZ14-BB14</f>
        <v>-9.2133333333333329</v>
      </c>
      <c r="BE14" s="159">
        <f>'Staff input data'!AG14</f>
        <v>5</v>
      </c>
      <c r="BF14" s="159">
        <f>'Desired output'!AI14</f>
        <v>0</v>
      </c>
      <c r="BG14" s="159">
        <f>'EB Model output'!AH14</f>
        <v>0</v>
      </c>
      <c r="BH14" s="159">
        <f t="shared" ref="BH14:BH42" si="22">BE14-BF14</f>
        <v>5</v>
      </c>
      <c r="BI14" s="159">
        <f t="shared" ref="BI14:BI42" si="23">BE14-BG14</f>
        <v>5</v>
      </c>
      <c r="BJ14" s="158">
        <f>'Staff input data'!AL14</f>
        <v>1</v>
      </c>
      <c r="BK14" s="158">
        <f>'Desired output'!AN14</f>
        <v>1</v>
      </c>
      <c r="BL14" s="158">
        <f>'EB Model output'!AM14</f>
        <v>1</v>
      </c>
      <c r="BM14" s="159">
        <f t="shared" ref="BM14:BM42" si="24">BJ14-BK14</f>
        <v>0</v>
      </c>
      <c r="BN14" s="159">
        <f t="shared" ref="BN14:BN42" si="25">BJ14-BL14</f>
        <v>0</v>
      </c>
      <c r="BO14" s="158">
        <f>'Staff input data'!AM14</f>
        <v>1</v>
      </c>
      <c r="BP14" s="158">
        <f>'Desired output'!AO14</f>
        <v>4.1066666666666665</v>
      </c>
      <c r="BQ14" s="158">
        <f>'EB Model output'!AN14</f>
        <v>4.1066666666666665</v>
      </c>
      <c r="BR14" s="159">
        <f t="shared" ref="BR14:BR42" si="26">BO14-BP14</f>
        <v>-3.1066666666666665</v>
      </c>
      <c r="BS14" s="159">
        <f t="shared" ref="BS14:BS42" si="27">BO14-BQ14</f>
        <v>-3.1066666666666665</v>
      </c>
      <c r="BT14" s="161">
        <f>'Staff input data'!AN14</f>
        <v>2</v>
      </c>
      <c r="BU14" s="161">
        <f>'Desired output'!AP14</f>
        <v>10.213333333333333</v>
      </c>
      <c r="BV14" s="161">
        <f>'EB Model output'!AO14</f>
        <v>10.213333333333333</v>
      </c>
      <c r="BW14" s="159">
        <f t="shared" ref="BW14:BW42" si="28">BT14-BU14</f>
        <v>-8.2133333333333329</v>
      </c>
      <c r="BX14" s="162">
        <f t="shared" ref="BX14:BX42" si="29">BT14-BV14</f>
        <v>-8.2133333333333329</v>
      </c>
    </row>
    <row r="15" spans="1:144" x14ac:dyDescent="0.2">
      <c r="A15" s="99" t="str">
        <f>IF('Student input data'!B15="","-",'Student input data'!B15)</f>
        <v xml:space="preserve">NEW NAME </v>
      </c>
      <c r="B15" s="158">
        <f>'Staff input data'!C15</f>
        <v>12</v>
      </c>
      <c r="C15" s="159">
        <f>'Desired output'!C15</f>
        <v>76.11999999999999</v>
      </c>
      <c r="D15" s="159">
        <f>'EB Model output'!C15</f>
        <v>76.11999999999999</v>
      </c>
      <c r="E15" s="159">
        <f t="shared" si="0"/>
        <v>-64.11999999999999</v>
      </c>
      <c r="F15" s="159">
        <f t="shared" si="1"/>
        <v>-64.11999999999999</v>
      </c>
      <c r="G15" s="159">
        <f>'Staff input data'!R15</f>
        <v>2</v>
      </c>
      <c r="H15" s="159">
        <f>'Desired output'!R15</f>
        <v>15.223999999999998</v>
      </c>
      <c r="I15" s="159">
        <f>'EB Model output'!R15</f>
        <v>15.223999999999998</v>
      </c>
      <c r="J15" s="159">
        <f t="shared" si="2"/>
        <v>-13.223999999999998</v>
      </c>
      <c r="K15" s="159">
        <f t="shared" si="3"/>
        <v>-13.223999999999998</v>
      </c>
      <c r="L15" s="159">
        <f>'Staff input data'!Z15</f>
        <v>2</v>
      </c>
      <c r="M15" s="159">
        <f>'Desired output'!Z15</f>
        <v>8.2907801418439711</v>
      </c>
      <c r="N15" s="159">
        <f>'EB Model output'!Z15</f>
        <v>8.2907801418439711</v>
      </c>
      <c r="O15" s="159">
        <f t="shared" si="4"/>
        <v>-6.2907801418439711</v>
      </c>
      <c r="P15" s="159">
        <f t="shared" si="5"/>
        <v>-6.2907801418439711</v>
      </c>
      <c r="Q15" s="159">
        <f>'Staff input data'!W15</f>
        <v>1</v>
      </c>
      <c r="R15" s="159">
        <f>'Desired output'!W15</f>
        <v>1.2</v>
      </c>
      <c r="S15" s="159">
        <f>'EB Model output'!W15</f>
        <v>1.2</v>
      </c>
      <c r="T15" s="159">
        <f t="shared" si="6"/>
        <v>-0.19999999999999996</v>
      </c>
      <c r="U15" s="159">
        <f t="shared" si="7"/>
        <v>-0.19999999999999996</v>
      </c>
      <c r="V15" s="159">
        <f>'Staff input data'!U15</f>
        <v>0.5</v>
      </c>
      <c r="W15" s="159">
        <f>'Desired output'!U15</f>
        <v>5.8449999999999998</v>
      </c>
      <c r="X15" s="159">
        <f>'EB Model output'!U15</f>
        <v>5.8449999999999998</v>
      </c>
      <c r="Y15" s="159">
        <f t="shared" si="8"/>
        <v>-5.3449999999999998</v>
      </c>
      <c r="Z15" s="159">
        <f t="shared" si="9"/>
        <v>-5.3449999999999998</v>
      </c>
      <c r="AA15" s="159">
        <f>'Staff input data'!X15</f>
        <v>0</v>
      </c>
      <c r="AB15" s="159">
        <f>'Desired output'!X15</f>
        <v>0.20833333333333334</v>
      </c>
      <c r="AC15" s="159">
        <f>'EB Model output'!X15</f>
        <v>0.20833333333333334</v>
      </c>
      <c r="AD15" s="159">
        <f t="shared" si="10"/>
        <v>-0.20833333333333334</v>
      </c>
      <c r="AE15" s="159">
        <f t="shared" si="11"/>
        <v>-0.20833333333333334</v>
      </c>
      <c r="AF15" s="159">
        <f>'Staff input data'!Y15</f>
        <v>0</v>
      </c>
      <c r="AG15" s="159">
        <f>'Desired output'!Y15</f>
        <v>0.20833333333333334</v>
      </c>
      <c r="AH15" s="159">
        <f>'EB Model output'!Y15</f>
        <v>0.20833333333333334</v>
      </c>
      <c r="AI15" s="159">
        <f t="shared" si="12"/>
        <v>-0.20833333333333334</v>
      </c>
      <c r="AJ15" s="159">
        <f t="shared" si="13"/>
        <v>-0.20833333333333334</v>
      </c>
      <c r="AK15" s="159">
        <f>'Staff input data'!AF15</f>
        <v>2</v>
      </c>
      <c r="AL15" s="159">
        <f>'Desired output'!AH15</f>
        <v>1.1689999999999999E-6</v>
      </c>
      <c r="AM15" s="159">
        <f>'EB Model output'!AG15</f>
        <v>1.1689999999999999E-7</v>
      </c>
      <c r="AN15" s="159">
        <f t="shared" si="14"/>
        <v>1.9999988310000001</v>
      </c>
      <c r="AO15" s="159">
        <f t="shared" si="15"/>
        <v>1.9999998831000001</v>
      </c>
      <c r="AP15" s="159">
        <f>'Staff input data'!AA15</f>
        <v>0</v>
      </c>
      <c r="AQ15" s="160">
        <f>'Desired output'!AA15</f>
        <v>1</v>
      </c>
      <c r="AR15" s="159">
        <f>'EB Model output'!AA15</f>
        <v>1</v>
      </c>
      <c r="AS15" s="159">
        <f t="shared" si="16"/>
        <v>-1</v>
      </c>
      <c r="AT15" s="159">
        <f t="shared" si="17"/>
        <v>-1</v>
      </c>
      <c r="AU15" s="159">
        <f>'Staff input data'!AC15</f>
        <v>0</v>
      </c>
      <c r="AV15" s="159">
        <f>'Desired output'!AC15+'Desired output'!AD15</f>
        <v>2.9977777777777779</v>
      </c>
      <c r="AW15" s="159">
        <f>'EB Model output'!AC15+'EB Model output'!AD15</f>
        <v>2.9977777777777779</v>
      </c>
      <c r="AX15" s="159">
        <f t="shared" si="18"/>
        <v>-2.9977777777777779</v>
      </c>
      <c r="AY15" s="159">
        <f t="shared" si="19"/>
        <v>-2.9977777777777779</v>
      </c>
      <c r="AZ15" s="159">
        <f>'Staff input data'!AH15</f>
        <v>0</v>
      </c>
      <c r="BA15" s="159">
        <f>'Desired output'!AJ15</f>
        <v>5.1955555555555559</v>
      </c>
      <c r="BB15" s="159">
        <f>'EB Model output'!AI15</f>
        <v>5.1955555555555559</v>
      </c>
      <c r="BC15" s="159">
        <f t="shared" si="20"/>
        <v>-5.1955555555555559</v>
      </c>
      <c r="BD15" s="159">
        <f t="shared" si="21"/>
        <v>-5.1955555555555559</v>
      </c>
      <c r="BE15" s="159">
        <f>'Staff input data'!AG15</f>
        <v>3</v>
      </c>
      <c r="BF15" s="159">
        <f>'Desired output'!AI15</f>
        <v>0</v>
      </c>
      <c r="BG15" s="159">
        <f>'EB Model output'!AH15</f>
        <v>0</v>
      </c>
      <c r="BH15" s="159">
        <f t="shared" si="22"/>
        <v>3</v>
      </c>
      <c r="BI15" s="159">
        <f t="shared" si="23"/>
        <v>3</v>
      </c>
      <c r="BJ15" s="158">
        <f>'Staff input data'!AL15</f>
        <v>1</v>
      </c>
      <c r="BK15" s="158">
        <f>'Desired output'!AN15</f>
        <v>1</v>
      </c>
      <c r="BL15" s="158">
        <f>'EB Model output'!AM15</f>
        <v>1</v>
      </c>
      <c r="BM15" s="159">
        <f t="shared" si="24"/>
        <v>0</v>
      </c>
      <c r="BN15" s="159">
        <f t="shared" si="25"/>
        <v>0</v>
      </c>
      <c r="BO15" s="158">
        <f>'Staff input data'!AM15</f>
        <v>0</v>
      </c>
      <c r="BP15" s="158">
        <f>'Desired output'!AO15</f>
        <v>1.5977777777777777</v>
      </c>
      <c r="BQ15" s="158">
        <f>'EB Model output'!AN15</f>
        <v>1.5977777777777777</v>
      </c>
      <c r="BR15" s="159">
        <f t="shared" si="26"/>
        <v>-1.5977777777777777</v>
      </c>
      <c r="BS15" s="159">
        <f t="shared" si="27"/>
        <v>-1.5977777777777777</v>
      </c>
      <c r="BT15" s="161">
        <f>'Staff input data'!AN15</f>
        <v>1</v>
      </c>
      <c r="BU15" s="161">
        <f>'Desired output'!AP15</f>
        <v>5.1955555555555559</v>
      </c>
      <c r="BV15" s="161">
        <f>'EB Model output'!AO15</f>
        <v>5.1955555555555559</v>
      </c>
      <c r="BW15" s="159">
        <f t="shared" si="28"/>
        <v>-4.1955555555555559</v>
      </c>
      <c r="BX15" s="162">
        <f t="shared" si="29"/>
        <v>-4.1955555555555559</v>
      </c>
    </row>
    <row r="16" spans="1:144" x14ac:dyDescent="0.2">
      <c r="A16" s="99" t="str">
        <f>IF('Student input data'!B16="","-",'Student input data'!B16)</f>
        <v>-</v>
      </c>
      <c r="B16" s="158">
        <f>'Staff input data'!C16</f>
        <v>0</v>
      </c>
      <c r="C16" s="159">
        <f>'Desired output'!C16</f>
        <v>0</v>
      </c>
      <c r="D16" s="159">
        <f>'EB Model output'!C16</f>
        <v>0</v>
      </c>
      <c r="E16" s="159">
        <f t="shared" si="0"/>
        <v>0</v>
      </c>
      <c r="F16" s="159">
        <f t="shared" si="1"/>
        <v>0</v>
      </c>
      <c r="G16" s="159">
        <f>'Staff input data'!R16</f>
        <v>0</v>
      </c>
      <c r="H16" s="159">
        <f>'Desired output'!R16</f>
        <v>0</v>
      </c>
      <c r="I16" s="159">
        <f>'EB Model output'!R16</f>
        <v>0</v>
      </c>
      <c r="J16" s="159">
        <f t="shared" si="2"/>
        <v>0</v>
      </c>
      <c r="K16" s="159">
        <f t="shared" si="3"/>
        <v>0</v>
      </c>
      <c r="L16" s="159">
        <f>'Staff input data'!Z16</f>
        <v>0</v>
      </c>
      <c r="M16" s="159">
        <f>'Desired output'!Z16</f>
        <v>0</v>
      </c>
      <c r="N16" s="159">
        <f>'EB Model output'!Z16</f>
        <v>0</v>
      </c>
      <c r="O16" s="159">
        <f t="shared" si="4"/>
        <v>0</v>
      </c>
      <c r="P16" s="159">
        <f t="shared" si="5"/>
        <v>0</v>
      </c>
      <c r="Q16" s="159">
        <f>'Staff input data'!W16</f>
        <v>0</v>
      </c>
      <c r="R16" s="159">
        <f>'Desired output'!W16</f>
        <v>0</v>
      </c>
      <c r="S16" s="159">
        <f>'EB Model output'!W16</f>
        <v>0</v>
      </c>
      <c r="T16" s="159">
        <f t="shared" si="6"/>
        <v>0</v>
      </c>
      <c r="U16" s="159">
        <f t="shared" si="7"/>
        <v>0</v>
      </c>
      <c r="V16" s="159">
        <f>'Staff input data'!U16</f>
        <v>0</v>
      </c>
      <c r="W16" s="159">
        <f>'Desired output'!U16</f>
        <v>0</v>
      </c>
      <c r="X16" s="159">
        <f>'EB Model output'!U16</f>
        <v>0</v>
      </c>
      <c r="Y16" s="159">
        <f t="shared" si="8"/>
        <v>0</v>
      </c>
      <c r="Z16" s="159">
        <f t="shared" si="9"/>
        <v>0</v>
      </c>
      <c r="AA16" s="159">
        <f>'Staff input data'!X16</f>
        <v>0</v>
      </c>
      <c r="AB16" s="159">
        <f>'Desired output'!X16</f>
        <v>0</v>
      </c>
      <c r="AC16" s="159">
        <f>'EB Model output'!X16</f>
        <v>0</v>
      </c>
      <c r="AD16" s="159">
        <f t="shared" si="10"/>
        <v>0</v>
      </c>
      <c r="AE16" s="159">
        <f t="shared" si="11"/>
        <v>0</v>
      </c>
      <c r="AF16" s="159">
        <f>'Staff input data'!Y16</f>
        <v>0</v>
      </c>
      <c r="AG16" s="159">
        <f>'Desired output'!Y16</f>
        <v>0</v>
      </c>
      <c r="AH16" s="159">
        <f>'EB Model output'!Y16</f>
        <v>0</v>
      </c>
      <c r="AI16" s="159">
        <f t="shared" si="12"/>
        <v>0</v>
      </c>
      <c r="AJ16" s="159">
        <f t="shared" si="13"/>
        <v>0</v>
      </c>
      <c r="AK16" s="159">
        <f>'Staff input data'!AF16</f>
        <v>0</v>
      </c>
      <c r="AL16" s="159">
        <f>'Desired output'!AH16</f>
        <v>0</v>
      </c>
      <c r="AM16" s="159">
        <f>'EB Model output'!AG16</f>
        <v>0</v>
      </c>
      <c r="AN16" s="159">
        <f t="shared" si="14"/>
        <v>0</v>
      </c>
      <c r="AO16" s="159">
        <f t="shared" si="15"/>
        <v>0</v>
      </c>
      <c r="AP16" s="159">
        <f>'Staff input data'!AA16</f>
        <v>0</v>
      </c>
      <c r="AQ16" s="160">
        <f>'Desired output'!AA16</f>
        <v>0</v>
      </c>
      <c r="AR16" s="159">
        <f>'EB Model output'!AA16</f>
        <v>0</v>
      </c>
      <c r="AS16" s="159">
        <f t="shared" si="16"/>
        <v>0</v>
      </c>
      <c r="AT16" s="159">
        <f t="shared" si="17"/>
        <v>0</v>
      </c>
      <c r="AU16" s="159">
        <f>'Staff input data'!AC16</f>
        <v>0</v>
      </c>
      <c r="AV16" s="159">
        <f>'Desired output'!AC16+'Desired output'!AD16</f>
        <v>0</v>
      </c>
      <c r="AW16" s="159">
        <f>'EB Model output'!AC16+'EB Model output'!AD16</f>
        <v>0</v>
      </c>
      <c r="AX16" s="159">
        <f t="shared" si="18"/>
        <v>0</v>
      </c>
      <c r="AY16" s="159">
        <f t="shared" si="19"/>
        <v>0</v>
      </c>
      <c r="AZ16" s="159">
        <f>'Staff input data'!AH16</f>
        <v>0</v>
      </c>
      <c r="BA16" s="159">
        <f>'Desired output'!AJ16</f>
        <v>0</v>
      </c>
      <c r="BB16" s="159">
        <f>'EB Model output'!AI16</f>
        <v>0</v>
      </c>
      <c r="BC16" s="159">
        <f t="shared" si="20"/>
        <v>0</v>
      </c>
      <c r="BD16" s="159">
        <f t="shared" si="21"/>
        <v>0</v>
      </c>
      <c r="BE16" s="159">
        <f>'Staff input data'!AG16</f>
        <v>0</v>
      </c>
      <c r="BF16" s="159">
        <f>'Desired output'!AI16</f>
        <v>0</v>
      </c>
      <c r="BG16" s="159">
        <f>'EB Model output'!AH16</f>
        <v>0</v>
      </c>
      <c r="BH16" s="159">
        <f t="shared" si="22"/>
        <v>0</v>
      </c>
      <c r="BI16" s="159">
        <f t="shared" si="23"/>
        <v>0</v>
      </c>
      <c r="BJ16" s="158">
        <f>'Staff input data'!AL16</f>
        <v>0</v>
      </c>
      <c r="BK16" s="158">
        <f>'Desired output'!AN16</f>
        <v>0</v>
      </c>
      <c r="BL16" s="158">
        <f>'EB Model output'!AM16</f>
        <v>0</v>
      </c>
      <c r="BM16" s="159">
        <f t="shared" si="24"/>
        <v>0</v>
      </c>
      <c r="BN16" s="159">
        <f t="shared" si="25"/>
        <v>0</v>
      </c>
      <c r="BO16" s="158">
        <f>'Staff input data'!AM16</f>
        <v>0</v>
      </c>
      <c r="BP16" s="158">
        <f>'Desired output'!AO16</f>
        <v>0</v>
      </c>
      <c r="BQ16" s="158">
        <f>'EB Model output'!AN16</f>
        <v>0</v>
      </c>
      <c r="BR16" s="159">
        <f t="shared" si="26"/>
        <v>0</v>
      </c>
      <c r="BS16" s="159">
        <f t="shared" si="27"/>
        <v>0</v>
      </c>
      <c r="BT16" s="161">
        <f>'Staff input data'!AN16</f>
        <v>0</v>
      </c>
      <c r="BU16" s="161">
        <f>'Desired output'!AP16</f>
        <v>0</v>
      </c>
      <c r="BV16" s="161">
        <f>'EB Model output'!AO16</f>
        <v>0</v>
      </c>
      <c r="BW16" s="159">
        <f t="shared" si="28"/>
        <v>0</v>
      </c>
      <c r="BX16" s="162">
        <f t="shared" si="29"/>
        <v>0</v>
      </c>
    </row>
    <row r="17" spans="1:76" x14ac:dyDescent="0.2">
      <c r="A17" s="99" t="str">
        <f>IF('Student input data'!B17="","-",'Student input data'!B17)</f>
        <v>-</v>
      </c>
      <c r="B17" s="158">
        <f>'Staff input data'!C17</f>
        <v>0</v>
      </c>
      <c r="C17" s="159">
        <f>'Desired output'!C17</f>
        <v>0</v>
      </c>
      <c r="D17" s="159">
        <f>'EB Model output'!C17</f>
        <v>0</v>
      </c>
      <c r="E17" s="159">
        <f t="shared" si="0"/>
        <v>0</v>
      </c>
      <c r="F17" s="159">
        <f t="shared" si="1"/>
        <v>0</v>
      </c>
      <c r="G17" s="159">
        <f>'Staff input data'!R17</f>
        <v>0</v>
      </c>
      <c r="H17" s="159">
        <f>'Desired output'!R17</f>
        <v>0</v>
      </c>
      <c r="I17" s="159">
        <f>'EB Model output'!R17</f>
        <v>0</v>
      </c>
      <c r="J17" s="159">
        <f t="shared" si="2"/>
        <v>0</v>
      </c>
      <c r="K17" s="159">
        <f t="shared" si="3"/>
        <v>0</v>
      </c>
      <c r="L17" s="159">
        <f>'Staff input data'!Z17</f>
        <v>0</v>
      </c>
      <c r="M17" s="159">
        <f>'Desired output'!Z17</f>
        <v>0</v>
      </c>
      <c r="N17" s="159">
        <f>'EB Model output'!Z17</f>
        <v>0</v>
      </c>
      <c r="O17" s="159">
        <f t="shared" si="4"/>
        <v>0</v>
      </c>
      <c r="P17" s="159">
        <f t="shared" si="5"/>
        <v>0</v>
      </c>
      <c r="Q17" s="159">
        <f>'Staff input data'!W17</f>
        <v>0</v>
      </c>
      <c r="R17" s="159">
        <f>'Desired output'!W17</f>
        <v>0</v>
      </c>
      <c r="S17" s="159">
        <f>'EB Model output'!W17</f>
        <v>0</v>
      </c>
      <c r="T17" s="159">
        <f t="shared" si="6"/>
        <v>0</v>
      </c>
      <c r="U17" s="159">
        <f t="shared" si="7"/>
        <v>0</v>
      </c>
      <c r="V17" s="159">
        <f>'Staff input data'!U17</f>
        <v>0</v>
      </c>
      <c r="W17" s="159">
        <f>'Desired output'!U17</f>
        <v>0</v>
      </c>
      <c r="X17" s="159">
        <f>'EB Model output'!U17</f>
        <v>0</v>
      </c>
      <c r="Y17" s="159">
        <f t="shared" si="8"/>
        <v>0</v>
      </c>
      <c r="Z17" s="159">
        <f t="shared" si="9"/>
        <v>0</v>
      </c>
      <c r="AA17" s="159">
        <f>'Staff input data'!X17</f>
        <v>0</v>
      </c>
      <c r="AB17" s="159">
        <f>'Desired output'!X17</f>
        <v>0</v>
      </c>
      <c r="AC17" s="159">
        <f>'EB Model output'!X17</f>
        <v>0</v>
      </c>
      <c r="AD17" s="159">
        <f t="shared" si="10"/>
        <v>0</v>
      </c>
      <c r="AE17" s="159">
        <f t="shared" si="11"/>
        <v>0</v>
      </c>
      <c r="AF17" s="159">
        <f>'Staff input data'!Y17</f>
        <v>0</v>
      </c>
      <c r="AG17" s="159">
        <f>'Desired output'!Y17</f>
        <v>0</v>
      </c>
      <c r="AH17" s="159">
        <f>'EB Model output'!Y17</f>
        <v>0</v>
      </c>
      <c r="AI17" s="159">
        <f t="shared" si="12"/>
        <v>0</v>
      </c>
      <c r="AJ17" s="159">
        <f t="shared" si="13"/>
        <v>0</v>
      </c>
      <c r="AK17" s="159">
        <f>'Staff input data'!AF17</f>
        <v>0</v>
      </c>
      <c r="AL17" s="159">
        <f>'Desired output'!AH17</f>
        <v>0</v>
      </c>
      <c r="AM17" s="159">
        <f>'EB Model output'!AG17</f>
        <v>0</v>
      </c>
      <c r="AN17" s="159">
        <f t="shared" si="14"/>
        <v>0</v>
      </c>
      <c r="AO17" s="159">
        <f t="shared" si="15"/>
        <v>0</v>
      </c>
      <c r="AP17" s="159">
        <f>'Staff input data'!AA17</f>
        <v>0</v>
      </c>
      <c r="AQ17" s="160">
        <f>'Desired output'!AA17</f>
        <v>0</v>
      </c>
      <c r="AR17" s="159">
        <f>'EB Model output'!AA17</f>
        <v>0</v>
      </c>
      <c r="AS17" s="159">
        <f t="shared" si="16"/>
        <v>0</v>
      </c>
      <c r="AT17" s="159">
        <f t="shared" si="17"/>
        <v>0</v>
      </c>
      <c r="AU17" s="159">
        <f>'Staff input data'!AC17</f>
        <v>0</v>
      </c>
      <c r="AV17" s="159">
        <f>'Desired output'!AC17+'Desired output'!AD17</f>
        <v>0</v>
      </c>
      <c r="AW17" s="159">
        <f>'EB Model output'!AC17+'EB Model output'!AD17</f>
        <v>0</v>
      </c>
      <c r="AX17" s="159">
        <f t="shared" si="18"/>
        <v>0</v>
      </c>
      <c r="AY17" s="159">
        <f t="shared" si="19"/>
        <v>0</v>
      </c>
      <c r="AZ17" s="159">
        <f>'Staff input data'!AH17</f>
        <v>0</v>
      </c>
      <c r="BA17" s="159">
        <f>'Desired output'!AJ17</f>
        <v>0</v>
      </c>
      <c r="BB17" s="159">
        <f>'EB Model output'!AI17</f>
        <v>0</v>
      </c>
      <c r="BC17" s="159">
        <f t="shared" si="20"/>
        <v>0</v>
      </c>
      <c r="BD17" s="159">
        <f t="shared" si="21"/>
        <v>0</v>
      </c>
      <c r="BE17" s="159">
        <f>'Staff input data'!AG17</f>
        <v>0</v>
      </c>
      <c r="BF17" s="159">
        <f>'Desired output'!AI17</f>
        <v>0</v>
      </c>
      <c r="BG17" s="159">
        <f>'EB Model output'!AH17</f>
        <v>0</v>
      </c>
      <c r="BH17" s="159">
        <f t="shared" si="22"/>
        <v>0</v>
      </c>
      <c r="BI17" s="159">
        <f t="shared" si="23"/>
        <v>0</v>
      </c>
      <c r="BJ17" s="158">
        <f>'Staff input data'!AL17</f>
        <v>0</v>
      </c>
      <c r="BK17" s="158">
        <f>'Desired output'!AN17</f>
        <v>0</v>
      </c>
      <c r="BL17" s="158">
        <f>'EB Model output'!AM17</f>
        <v>0</v>
      </c>
      <c r="BM17" s="159">
        <f t="shared" si="24"/>
        <v>0</v>
      </c>
      <c r="BN17" s="159">
        <f t="shared" si="25"/>
        <v>0</v>
      </c>
      <c r="BO17" s="158">
        <f>'Staff input data'!AM17</f>
        <v>0</v>
      </c>
      <c r="BP17" s="158">
        <f>'Desired output'!AO17</f>
        <v>0</v>
      </c>
      <c r="BQ17" s="158">
        <f>'EB Model output'!AN17</f>
        <v>0</v>
      </c>
      <c r="BR17" s="159">
        <f t="shared" si="26"/>
        <v>0</v>
      </c>
      <c r="BS17" s="159">
        <f t="shared" si="27"/>
        <v>0</v>
      </c>
      <c r="BT17" s="161">
        <f>'Staff input data'!AN17</f>
        <v>0</v>
      </c>
      <c r="BU17" s="161">
        <f>'Desired output'!AP17</f>
        <v>0</v>
      </c>
      <c r="BV17" s="161">
        <f>'EB Model output'!AO17</f>
        <v>0</v>
      </c>
      <c r="BW17" s="159">
        <f t="shared" si="28"/>
        <v>0</v>
      </c>
      <c r="BX17" s="162">
        <f t="shared" si="29"/>
        <v>0</v>
      </c>
    </row>
    <row r="18" spans="1:76" x14ac:dyDescent="0.2">
      <c r="A18" s="99" t="str">
        <f>IF('Student input data'!B18="","-",'Student input data'!B18)</f>
        <v>-</v>
      </c>
      <c r="B18" s="158">
        <f>'Staff input data'!C18</f>
        <v>0</v>
      </c>
      <c r="C18" s="159">
        <f>'Desired output'!C18</f>
        <v>0</v>
      </c>
      <c r="D18" s="159">
        <f>'EB Model output'!C18</f>
        <v>0</v>
      </c>
      <c r="E18" s="159">
        <f t="shared" si="0"/>
        <v>0</v>
      </c>
      <c r="F18" s="159">
        <f t="shared" si="1"/>
        <v>0</v>
      </c>
      <c r="G18" s="159">
        <f>'Staff input data'!R18</f>
        <v>0</v>
      </c>
      <c r="H18" s="159">
        <f>'Desired output'!R18</f>
        <v>0</v>
      </c>
      <c r="I18" s="159">
        <f>'EB Model output'!R18</f>
        <v>0</v>
      </c>
      <c r="J18" s="159">
        <f t="shared" si="2"/>
        <v>0</v>
      </c>
      <c r="K18" s="159">
        <f t="shared" si="3"/>
        <v>0</v>
      </c>
      <c r="L18" s="159">
        <f>'Staff input data'!Z18</f>
        <v>0</v>
      </c>
      <c r="M18" s="159">
        <f>'Desired output'!Z18</f>
        <v>0</v>
      </c>
      <c r="N18" s="159">
        <f>'EB Model output'!Z18</f>
        <v>0</v>
      </c>
      <c r="O18" s="159">
        <f t="shared" si="4"/>
        <v>0</v>
      </c>
      <c r="P18" s="159">
        <f t="shared" si="5"/>
        <v>0</v>
      </c>
      <c r="Q18" s="159">
        <f>'Staff input data'!W18</f>
        <v>0</v>
      </c>
      <c r="R18" s="159">
        <f>'Desired output'!W18</f>
        <v>0</v>
      </c>
      <c r="S18" s="159">
        <f>'EB Model output'!W18</f>
        <v>0</v>
      </c>
      <c r="T18" s="159">
        <f t="shared" si="6"/>
        <v>0</v>
      </c>
      <c r="U18" s="159">
        <f t="shared" si="7"/>
        <v>0</v>
      </c>
      <c r="V18" s="159">
        <f>'Staff input data'!U18</f>
        <v>0</v>
      </c>
      <c r="W18" s="159">
        <f>'Desired output'!U18</f>
        <v>0</v>
      </c>
      <c r="X18" s="159">
        <f>'EB Model output'!U18</f>
        <v>0</v>
      </c>
      <c r="Y18" s="159">
        <f t="shared" si="8"/>
        <v>0</v>
      </c>
      <c r="Z18" s="159">
        <f t="shared" si="9"/>
        <v>0</v>
      </c>
      <c r="AA18" s="159">
        <f>'Staff input data'!X18</f>
        <v>0</v>
      </c>
      <c r="AB18" s="159">
        <f>'Desired output'!X18</f>
        <v>0</v>
      </c>
      <c r="AC18" s="159">
        <f>'EB Model output'!X18</f>
        <v>0</v>
      </c>
      <c r="AD18" s="159">
        <f t="shared" si="10"/>
        <v>0</v>
      </c>
      <c r="AE18" s="159">
        <f t="shared" si="11"/>
        <v>0</v>
      </c>
      <c r="AF18" s="159">
        <f>'Staff input data'!Y18</f>
        <v>0</v>
      </c>
      <c r="AG18" s="159">
        <f>'Desired output'!Y18</f>
        <v>0</v>
      </c>
      <c r="AH18" s="159">
        <f>'EB Model output'!Y18</f>
        <v>0</v>
      </c>
      <c r="AI18" s="159">
        <f t="shared" si="12"/>
        <v>0</v>
      </c>
      <c r="AJ18" s="159">
        <f t="shared" si="13"/>
        <v>0</v>
      </c>
      <c r="AK18" s="159">
        <f>'Staff input data'!AF18</f>
        <v>0</v>
      </c>
      <c r="AL18" s="159">
        <f>'Desired output'!AH18</f>
        <v>0</v>
      </c>
      <c r="AM18" s="159">
        <f>'EB Model output'!AG18</f>
        <v>0</v>
      </c>
      <c r="AN18" s="159">
        <f t="shared" si="14"/>
        <v>0</v>
      </c>
      <c r="AO18" s="159">
        <f t="shared" si="15"/>
        <v>0</v>
      </c>
      <c r="AP18" s="159">
        <f>'Staff input data'!AA18</f>
        <v>0</v>
      </c>
      <c r="AQ18" s="160">
        <f>'Desired output'!AA18</f>
        <v>0</v>
      </c>
      <c r="AR18" s="159">
        <f>'EB Model output'!AA18</f>
        <v>0</v>
      </c>
      <c r="AS18" s="159">
        <f t="shared" si="16"/>
        <v>0</v>
      </c>
      <c r="AT18" s="159">
        <f t="shared" si="17"/>
        <v>0</v>
      </c>
      <c r="AU18" s="159">
        <f>'Staff input data'!AC18</f>
        <v>0</v>
      </c>
      <c r="AV18" s="159">
        <f>'Desired output'!AC18+'Desired output'!AD18</f>
        <v>0</v>
      </c>
      <c r="AW18" s="159">
        <f>'EB Model output'!AC18+'EB Model output'!AD18</f>
        <v>0</v>
      </c>
      <c r="AX18" s="159">
        <f t="shared" si="18"/>
        <v>0</v>
      </c>
      <c r="AY18" s="159">
        <f t="shared" si="19"/>
        <v>0</v>
      </c>
      <c r="AZ18" s="159">
        <f>'Staff input data'!AH18</f>
        <v>0</v>
      </c>
      <c r="BA18" s="159">
        <f>'Desired output'!AJ18</f>
        <v>0</v>
      </c>
      <c r="BB18" s="159">
        <f>'EB Model output'!AI18</f>
        <v>0</v>
      </c>
      <c r="BC18" s="159">
        <f t="shared" si="20"/>
        <v>0</v>
      </c>
      <c r="BD18" s="159">
        <f t="shared" si="21"/>
        <v>0</v>
      </c>
      <c r="BE18" s="159">
        <f>'Staff input data'!AG18</f>
        <v>0</v>
      </c>
      <c r="BF18" s="159">
        <f>'Desired output'!AI18</f>
        <v>0</v>
      </c>
      <c r="BG18" s="159">
        <f>'EB Model output'!AH18</f>
        <v>0</v>
      </c>
      <c r="BH18" s="159">
        <f t="shared" si="22"/>
        <v>0</v>
      </c>
      <c r="BI18" s="159">
        <f t="shared" si="23"/>
        <v>0</v>
      </c>
      <c r="BJ18" s="158">
        <f>'Staff input data'!AL18</f>
        <v>0</v>
      </c>
      <c r="BK18" s="158">
        <f>'Desired output'!AN18</f>
        <v>0</v>
      </c>
      <c r="BL18" s="158">
        <f>'EB Model output'!AM18</f>
        <v>0</v>
      </c>
      <c r="BM18" s="159">
        <f t="shared" si="24"/>
        <v>0</v>
      </c>
      <c r="BN18" s="159">
        <f t="shared" si="25"/>
        <v>0</v>
      </c>
      <c r="BO18" s="158">
        <f>'Staff input data'!AM18</f>
        <v>0</v>
      </c>
      <c r="BP18" s="158">
        <f>'Desired output'!AO18</f>
        <v>0</v>
      </c>
      <c r="BQ18" s="158">
        <f>'EB Model output'!AN18</f>
        <v>0</v>
      </c>
      <c r="BR18" s="159">
        <f t="shared" si="26"/>
        <v>0</v>
      </c>
      <c r="BS18" s="159">
        <f t="shared" si="27"/>
        <v>0</v>
      </c>
      <c r="BT18" s="161">
        <f>'Staff input data'!AN18</f>
        <v>0</v>
      </c>
      <c r="BU18" s="161">
        <f>'Desired output'!AP18</f>
        <v>0</v>
      </c>
      <c r="BV18" s="161">
        <f>'EB Model output'!AO18</f>
        <v>0</v>
      </c>
      <c r="BW18" s="159">
        <f t="shared" si="28"/>
        <v>0</v>
      </c>
      <c r="BX18" s="162">
        <f t="shared" si="29"/>
        <v>0</v>
      </c>
    </row>
    <row r="19" spans="1:76" x14ac:dyDescent="0.2">
      <c r="A19" s="99" t="str">
        <f>IF('Student input data'!B19="","-",'Student input data'!B19)</f>
        <v>-</v>
      </c>
      <c r="B19" s="158">
        <f>'Staff input data'!C19</f>
        <v>0</v>
      </c>
      <c r="C19" s="159">
        <f>'Desired output'!C19</f>
        <v>0</v>
      </c>
      <c r="D19" s="159">
        <f>'EB Model output'!C19</f>
        <v>0</v>
      </c>
      <c r="E19" s="159">
        <f t="shared" si="0"/>
        <v>0</v>
      </c>
      <c r="F19" s="159">
        <f t="shared" si="1"/>
        <v>0</v>
      </c>
      <c r="G19" s="159">
        <f>'Staff input data'!R19</f>
        <v>0</v>
      </c>
      <c r="H19" s="159">
        <f>'Desired output'!R19</f>
        <v>0</v>
      </c>
      <c r="I19" s="159">
        <f>'EB Model output'!R19</f>
        <v>0</v>
      </c>
      <c r="J19" s="159">
        <f t="shared" si="2"/>
        <v>0</v>
      </c>
      <c r="K19" s="159">
        <f t="shared" si="3"/>
        <v>0</v>
      </c>
      <c r="L19" s="159">
        <f>'Staff input data'!Z19</f>
        <v>0</v>
      </c>
      <c r="M19" s="159">
        <f>'Desired output'!Z19</f>
        <v>0</v>
      </c>
      <c r="N19" s="159">
        <f>'EB Model output'!Z19</f>
        <v>0</v>
      </c>
      <c r="O19" s="159">
        <f t="shared" si="4"/>
        <v>0</v>
      </c>
      <c r="P19" s="159">
        <f t="shared" si="5"/>
        <v>0</v>
      </c>
      <c r="Q19" s="159">
        <f>'Staff input data'!W19</f>
        <v>0</v>
      </c>
      <c r="R19" s="159">
        <f>'Desired output'!W19</f>
        <v>0</v>
      </c>
      <c r="S19" s="159">
        <f>'EB Model output'!W19</f>
        <v>0</v>
      </c>
      <c r="T19" s="159">
        <f t="shared" si="6"/>
        <v>0</v>
      </c>
      <c r="U19" s="159">
        <f t="shared" si="7"/>
        <v>0</v>
      </c>
      <c r="V19" s="159">
        <f>'Staff input data'!U19</f>
        <v>0</v>
      </c>
      <c r="W19" s="159">
        <f>'Desired output'!U19</f>
        <v>0</v>
      </c>
      <c r="X19" s="159">
        <f>'EB Model output'!U19</f>
        <v>0</v>
      </c>
      <c r="Y19" s="159">
        <f t="shared" si="8"/>
        <v>0</v>
      </c>
      <c r="Z19" s="159">
        <f t="shared" si="9"/>
        <v>0</v>
      </c>
      <c r="AA19" s="159">
        <f>'Staff input data'!X19</f>
        <v>0</v>
      </c>
      <c r="AB19" s="159">
        <f>'Desired output'!X19</f>
        <v>0</v>
      </c>
      <c r="AC19" s="159">
        <f>'EB Model output'!X19</f>
        <v>0</v>
      </c>
      <c r="AD19" s="159">
        <f t="shared" si="10"/>
        <v>0</v>
      </c>
      <c r="AE19" s="159">
        <f t="shared" si="11"/>
        <v>0</v>
      </c>
      <c r="AF19" s="159">
        <f>'Staff input data'!Y19</f>
        <v>0</v>
      </c>
      <c r="AG19" s="159">
        <f>'Desired output'!Y19</f>
        <v>0</v>
      </c>
      <c r="AH19" s="159">
        <f>'EB Model output'!Y19</f>
        <v>0</v>
      </c>
      <c r="AI19" s="159">
        <f t="shared" si="12"/>
        <v>0</v>
      </c>
      <c r="AJ19" s="159">
        <f t="shared" si="13"/>
        <v>0</v>
      </c>
      <c r="AK19" s="159">
        <f>'Staff input data'!AF19</f>
        <v>0</v>
      </c>
      <c r="AL19" s="159">
        <f>'Desired output'!AH19</f>
        <v>0</v>
      </c>
      <c r="AM19" s="159">
        <f>'EB Model output'!AG19</f>
        <v>0</v>
      </c>
      <c r="AN19" s="159">
        <f t="shared" si="14"/>
        <v>0</v>
      </c>
      <c r="AO19" s="159">
        <f t="shared" si="15"/>
        <v>0</v>
      </c>
      <c r="AP19" s="159">
        <f>'Staff input data'!AA19</f>
        <v>0</v>
      </c>
      <c r="AQ19" s="160">
        <f>'Desired output'!AA19</f>
        <v>0</v>
      </c>
      <c r="AR19" s="159">
        <f>'EB Model output'!AA19</f>
        <v>0</v>
      </c>
      <c r="AS19" s="159">
        <f t="shared" si="16"/>
        <v>0</v>
      </c>
      <c r="AT19" s="159">
        <f t="shared" si="17"/>
        <v>0</v>
      </c>
      <c r="AU19" s="159">
        <f>'Staff input data'!AC19</f>
        <v>0</v>
      </c>
      <c r="AV19" s="159">
        <f>'Desired output'!AC19+'Desired output'!AD19</f>
        <v>0</v>
      </c>
      <c r="AW19" s="159">
        <f>'EB Model output'!AC19+'EB Model output'!AD19</f>
        <v>0</v>
      </c>
      <c r="AX19" s="159">
        <f t="shared" si="18"/>
        <v>0</v>
      </c>
      <c r="AY19" s="159">
        <f t="shared" si="19"/>
        <v>0</v>
      </c>
      <c r="AZ19" s="159">
        <f>'Staff input data'!AH19</f>
        <v>0</v>
      </c>
      <c r="BA19" s="159">
        <f>'Desired output'!AJ19</f>
        <v>0</v>
      </c>
      <c r="BB19" s="159">
        <f>'EB Model output'!AI19</f>
        <v>0</v>
      </c>
      <c r="BC19" s="159">
        <f t="shared" si="20"/>
        <v>0</v>
      </c>
      <c r="BD19" s="159">
        <f t="shared" si="21"/>
        <v>0</v>
      </c>
      <c r="BE19" s="159">
        <f>'Staff input data'!AG19</f>
        <v>0</v>
      </c>
      <c r="BF19" s="159">
        <f>'Desired output'!AI19</f>
        <v>0</v>
      </c>
      <c r="BG19" s="159">
        <f>'EB Model output'!AH19</f>
        <v>0</v>
      </c>
      <c r="BH19" s="159">
        <f t="shared" si="22"/>
        <v>0</v>
      </c>
      <c r="BI19" s="159">
        <f t="shared" si="23"/>
        <v>0</v>
      </c>
      <c r="BJ19" s="158">
        <f>'Staff input data'!AL19</f>
        <v>0</v>
      </c>
      <c r="BK19" s="158">
        <f>'Desired output'!AN19</f>
        <v>0</v>
      </c>
      <c r="BL19" s="158">
        <f>'EB Model output'!AM19</f>
        <v>0</v>
      </c>
      <c r="BM19" s="159">
        <f t="shared" si="24"/>
        <v>0</v>
      </c>
      <c r="BN19" s="159">
        <f t="shared" si="25"/>
        <v>0</v>
      </c>
      <c r="BO19" s="158">
        <f>'Staff input data'!AM19</f>
        <v>0</v>
      </c>
      <c r="BP19" s="158">
        <f>'Desired output'!AO19</f>
        <v>0</v>
      </c>
      <c r="BQ19" s="158">
        <f>'EB Model output'!AN19</f>
        <v>0</v>
      </c>
      <c r="BR19" s="159">
        <f t="shared" si="26"/>
        <v>0</v>
      </c>
      <c r="BS19" s="159">
        <f t="shared" si="27"/>
        <v>0</v>
      </c>
      <c r="BT19" s="161">
        <f>'Staff input data'!AN19</f>
        <v>0</v>
      </c>
      <c r="BU19" s="161">
        <f>'Desired output'!AP19</f>
        <v>0</v>
      </c>
      <c r="BV19" s="161">
        <f>'EB Model output'!AO19</f>
        <v>0</v>
      </c>
      <c r="BW19" s="159">
        <f t="shared" si="28"/>
        <v>0</v>
      </c>
      <c r="BX19" s="162">
        <f t="shared" si="29"/>
        <v>0</v>
      </c>
    </row>
    <row r="20" spans="1:76" x14ac:dyDescent="0.2">
      <c r="A20" s="99" t="str">
        <f>IF('Student input data'!B20="","-",'Student input data'!B20)</f>
        <v>-</v>
      </c>
      <c r="B20" s="158">
        <f>'Staff input data'!C20</f>
        <v>0</v>
      </c>
      <c r="C20" s="159">
        <f>'Desired output'!C20</f>
        <v>0</v>
      </c>
      <c r="D20" s="159">
        <f>'EB Model output'!C20</f>
        <v>0</v>
      </c>
      <c r="E20" s="159">
        <f t="shared" si="0"/>
        <v>0</v>
      </c>
      <c r="F20" s="159">
        <f t="shared" si="1"/>
        <v>0</v>
      </c>
      <c r="G20" s="159">
        <f>'Staff input data'!R20</f>
        <v>0</v>
      </c>
      <c r="H20" s="159">
        <f>'Desired output'!R20</f>
        <v>0</v>
      </c>
      <c r="I20" s="159">
        <f>'EB Model output'!R20</f>
        <v>0</v>
      </c>
      <c r="J20" s="159">
        <f t="shared" si="2"/>
        <v>0</v>
      </c>
      <c r="K20" s="159">
        <f t="shared" si="3"/>
        <v>0</v>
      </c>
      <c r="L20" s="159">
        <f>'Staff input data'!Z20</f>
        <v>0</v>
      </c>
      <c r="M20" s="159">
        <f>'Desired output'!Z20</f>
        <v>0</v>
      </c>
      <c r="N20" s="159">
        <f>'EB Model output'!Z20</f>
        <v>0</v>
      </c>
      <c r="O20" s="159">
        <f t="shared" si="4"/>
        <v>0</v>
      </c>
      <c r="P20" s="159">
        <f t="shared" si="5"/>
        <v>0</v>
      </c>
      <c r="Q20" s="159">
        <f>'Staff input data'!W20</f>
        <v>0</v>
      </c>
      <c r="R20" s="159">
        <f>'Desired output'!W20</f>
        <v>0</v>
      </c>
      <c r="S20" s="159">
        <f>'EB Model output'!W20</f>
        <v>0</v>
      </c>
      <c r="T20" s="159">
        <f t="shared" si="6"/>
        <v>0</v>
      </c>
      <c r="U20" s="159">
        <f t="shared" si="7"/>
        <v>0</v>
      </c>
      <c r="V20" s="159">
        <f>'Staff input data'!U20</f>
        <v>0</v>
      </c>
      <c r="W20" s="159">
        <f>'Desired output'!U20</f>
        <v>0</v>
      </c>
      <c r="X20" s="159">
        <f>'EB Model output'!U20</f>
        <v>0</v>
      </c>
      <c r="Y20" s="159">
        <f t="shared" si="8"/>
        <v>0</v>
      </c>
      <c r="Z20" s="159">
        <f t="shared" si="9"/>
        <v>0</v>
      </c>
      <c r="AA20" s="159">
        <f>'Staff input data'!X20</f>
        <v>0</v>
      </c>
      <c r="AB20" s="159">
        <f>'Desired output'!X20</f>
        <v>0</v>
      </c>
      <c r="AC20" s="159">
        <f>'EB Model output'!X20</f>
        <v>0</v>
      </c>
      <c r="AD20" s="159">
        <f t="shared" si="10"/>
        <v>0</v>
      </c>
      <c r="AE20" s="159">
        <f t="shared" si="11"/>
        <v>0</v>
      </c>
      <c r="AF20" s="159">
        <f>'Staff input data'!Y20</f>
        <v>0</v>
      </c>
      <c r="AG20" s="159">
        <f>'Desired output'!Y20</f>
        <v>0</v>
      </c>
      <c r="AH20" s="159">
        <f>'EB Model output'!Y20</f>
        <v>0</v>
      </c>
      <c r="AI20" s="159">
        <f t="shared" si="12"/>
        <v>0</v>
      </c>
      <c r="AJ20" s="159">
        <f t="shared" si="13"/>
        <v>0</v>
      </c>
      <c r="AK20" s="159">
        <f>'Staff input data'!AF20</f>
        <v>0</v>
      </c>
      <c r="AL20" s="159">
        <f>'Desired output'!AH20</f>
        <v>0</v>
      </c>
      <c r="AM20" s="159">
        <f>'EB Model output'!AG20</f>
        <v>0</v>
      </c>
      <c r="AN20" s="159">
        <f t="shared" si="14"/>
        <v>0</v>
      </c>
      <c r="AO20" s="159">
        <f t="shared" si="15"/>
        <v>0</v>
      </c>
      <c r="AP20" s="159">
        <f>'Staff input data'!AA20</f>
        <v>0</v>
      </c>
      <c r="AQ20" s="160">
        <f>'Desired output'!AA20</f>
        <v>0</v>
      </c>
      <c r="AR20" s="159">
        <f>'EB Model output'!AA20</f>
        <v>0</v>
      </c>
      <c r="AS20" s="159">
        <f t="shared" si="16"/>
        <v>0</v>
      </c>
      <c r="AT20" s="159">
        <f t="shared" si="17"/>
        <v>0</v>
      </c>
      <c r="AU20" s="159">
        <f>'Staff input data'!AC20</f>
        <v>0</v>
      </c>
      <c r="AV20" s="159">
        <f>'Desired output'!AC20+'Desired output'!AD20</f>
        <v>0</v>
      </c>
      <c r="AW20" s="159">
        <f>'EB Model output'!AC20+'EB Model output'!AD20</f>
        <v>0</v>
      </c>
      <c r="AX20" s="159">
        <f t="shared" si="18"/>
        <v>0</v>
      </c>
      <c r="AY20" s="159">
        <f t="shared" si="19"/>
        <v>0</v>
      </c>
      <c r="AZ20" s="159">
        <f>'Staff input data'!AH20</f>
        <v>0</v>
      </c>
      <c r="BA20" s="159">
        <f>'Desired output'!AJ20</f>
        <v>0</v>
      </c>
      <c r="BB20" s="159">
        <f>'EB Model output'!AI20</f>
        <v>0</v>
      </c>
      <c r="BC20" s="159">
        <f t="shared" si="20"/>
        <v>0</v>
      </c>
      <c r="BD20" s="159">
        <f t="shared" si="21"/>
        <v>0</v>
      </c>
      <c r="BE20" s="159">
        <f>'Staff input data'!AG20</f>
        <v>0</v>
      </c>
      <c r="BF20" s="159">
        <f>'Desired output'!AI20</f>
        <v>0</v>
      </c>
      <c r="BG20" s="159">
        <f>'EB Model output'!AH20</f>
        <v>0</v>
      </c>
      <c r="BH20" s="159">
        <f t="shared" si="22"/>
        <v>0</v>
      </c>
      <c r="BI20" s="159">
        <f t="shared" si="23"/>
        <v>0</v>
      </c>
      <c r="BJ20" s="158">
        <f>'Staff input data'!AL20</f>
        <v>0</v>
      </c>
      <c r="BK20" s="158">
        <f>'Desired output'!AN20</f>
        <v>0</v>
      </c>
      <c r="BL20" s="158">
        <f>'EB Model output'!AM20</f>
        <v>0</v>
      </c>
      <c r="BM20" s="159">
        <f t="shared" si="24"/>
        <v>0</v>
      </c>
      <c r="BN20" s="159">
        <f t="shared" si="25"/>
        <v>0</v>
      </c>
      <c r="BO20" s="158">
        <f>'Staff input data'!AM20</f>
        <v>0</v>
      </c>
      <c r="BP20" s="158">
        <f>'Desired output'!AO20</f>
        <v>0</v>
      </c>
      <c r="BQ20" s="158">
        <f>'EB Model output'!AN20</f>
        <v>0</v>
      </c>
      <c r="BR20" s="159">
        <f t="shared" si="26"/>
        <v>0</v>
      </c>
      <c r="BS20" s="159">
        <f t="shared" si="27"/>
        <v>0</v>
      </c>
      <c r="BT20" s="161">
        <f>'Staff input data'!AN20</f>
        <v>0</v>
      </c>
      <c r="BU20" s="161">
        <f>'Desired output'!AP20</f>
        <v>0</v>
      </c>
      <c r="BV20" s="161">
        <f>'EB Model output'!AO20</f>
        <v>0</v>
      </c>
      <c r="BW20" s="159">
        <f t="shared" si="28"/>
        <v>0</v>
      </c>
      <c r="BX20" s="162">
        <f t="shared" si="29"/>
        <v>0</v>
      </c>
    </row>
    <row r="21" spans="1:76" x14ac:dyDescent="0.2">
      <c r="A21" s="99" t="str">
        <f>IF('Student input data'!B21="","-",'Student input data'!B21)</f>
        <v>-</v>
      </c>
      <c r="B21" s="158">
        <f>'Staff input data'!C21</f>
        <v>0</v>
      </c>
      <c r="C21" s="159">
        <f>'Desired output'!C21</f>
        <v>0</v>
      </c>
      <c r="D21" s="159">
        <f>'EB Model output'!C21</f>
        <v>0</v>
      </c>
      <c r="E21" s="159">
        <f t="shared" si="0"/>
        <v>0</v>
      </c>
      <c r="F21" s="159">
        <f t="shared" si="1"/>
        <v>0</v>
      </c>
      <c r="G21" s="159">
        <f>'Staff input data'!R21</f>
        <v>0</v>
      </c>
      <c r="H21" s="159">
        <f>'Desired output'!R21</f>
        <v>0</v>
      </c>
      <c r="I21" s="159">
        <f>'EB Model output'!R21</f>
        <v>0</v>
      </c>
      <c r="J21" s="159">
        <f t="shared" si="2"/>
        <v>0</v>
      </c>
      <c r="K21" s="159">
        <f t="shared" si="3"/>
        <v>0</v>
      </c>
      <c r="L21" s="159">
        <f>'Staff input data'!Z21</f>
        <v>0</v>
      </c>
      <c r="M21" s="159">
        <f>'Desired output'!Z21</f>
        <v>0</v>
      </c>
      <c r="N21" s="159">
        <f>'EB Model output'!Z21</f>
        <v>0</v>
      </c>
      <c r="O21" s="159">
        <f t="shared" si="4"/>
        <v>0</v>
      </c>
      <c r="P21" s="159">
        <f t="shared" si="5"/>
        <v>0</v>
      </c>
      <c r="Q21" s="159">
        <f>'Staff input data'!W21</f>
        <v>0</v>
      </c>
      <c r="R21" s="159">
        <f>'Desired output'!W21</f>
        <v>0</v>
      </c>
      <c r="S21" s="159">
        <f>'EB Model output'!W21</f>
        <v>0</v>
      </c>
      <c r="T21" s="159">
        <f t="shared" si="6"/>
        <v>0</v>
      </c>
      <c r="U21" s="159">
        <f t="shared" si="7"/>
        <v>0</v>
      </c>
      <c r="V21" s="159">
        <f>'Staff input data'!U21</f>
        <v>0</v>
      </c>
      <c r="W21" s="159">
        <f>'Desired output'!U21</f>
        <v>0</v>
      </c>
      <c r="X21" s="159">
        <f>'EB Model output'!U21</f>
        <v>0</v>
      </c>
      <c r="Y21" s="159">
        <f t="shared" si="8"/>
        <v>0</v>
      </c>
      <c r="Z21" s="159">
        <f t="shared" si="9"/>
        <v>0</v>
      </c>
      <c r="AA21" s="159">
        <f>'Staff input data'!X21</f>
        <v>0</v>
      </c>
      <c r="AB21" s="159">
        <f>'Desired output'!X21</f>
        <v>0</v>
      </c>
      <c r="AC21" s="159">
        <f>'EB Model output'!X21</f>
        <v>0</v>
      </c>
      <c r="AD21" s="159">
        <f t="shared" si="10"/>
        <v>0</v>
      </c>
      <c r="AE21" s="159">
        <f t="shared" si="11"/>
        <v>0</v>
      </c>
      <c r="AF21" s="159">
        <f>'Staff input data'!Y21</f>
        <v>0</v>
      </c>
      <c r="AG21" s="159">
        <f>'Desired output'!Y21</f>
        <v>0</v>
      </c>
      <c r="AH21" s="159">
        <f>'EB Model output'!Y21</f>
        <v>0</v>
      </c>
      <c r="AI21" s="159">
        <f t="shared" si="12"/>
        <v>0</v>
      </c>
      <c r="AJ21" s="159">
        <f t="shared" si="13"/>
        <v>0</v>
      </c>
      <c r="AK21" s="159">
        <f>'Staff input data'!AF21</f>
        <v>0</v>
      </c>
      <c r="AL21" s="159">
        <f>'Desired output'!AH21</f>
        <v>0</v>
      </c>
      <c r="AM21" s="159">
        <f>'EB Model output'!AG21</f>
        <v>0</v>
      </c>
      <c r="AN21" s="159">
        <f t="shared" si="14"/>
        <v>0</v>
      </c>
      <c r="AO21" s="159">
        <f t="shared" si="15"/>
        <v>0</v>
      </c>
      <c r="AP21" s="159">
        <f>'Staff input data'!AA21</f>
        <v>0</v>
      </c>
      <c r="AQ21" s="160">
        <f>'Desired output'!AA21</f>
        <v>0</v>
      </c>
      <c r="AR21" s="159">
        <f>'EB Model output'!AA21</f>
        <v>0</v>
      </c>
      <c r="AS21" s="159">
        <f t="shared" si="16"/>
        <v>0</v>
      </c>
      <c r="AT21" s="159">
        <f t="shared" si="17"/>
        <v>0</v>
      </c>
      <c r="AU21" s="159">
        <f>'Staff input data'!AC21</f>
        <v>0</v>
      </c>
      <c r="AV21" s="159">
        <f>'Desired output'!AC21+'Desired output'!AD21</f>
        <v>0</v>
      </c>
      <c r="AW21" s="159">
        <f>'EB Model output'!AC21+'EB Model output'!AD21</f>
        <v>0</v>
      </c>
      <c r="AX21" s="159">
        <f t="shared" si="18"/>
        <v>0</v>
      </c>
      <c r="AY21" s="159">
        <f t="shared" si="19"/>
        <v>0</v>
      </c>
      <c r="AZ21" s="159">
        <f>'Staff input data'!AH21</f>
        <v>0</v>
      </c>
      <c r="BA21" s="159">
        <f>'Desired output'!AJ21</f>
        <v>0</v>
      </c>
      <c r="BB21" s="159">
        <f>'EB Model output'!AI21</f>
        <v>0</v>
      </c>
      <c r="BC21" s="159">
        <f t="shared" si="20"/>
        <v>0</v>
      </c>
      <c r="BD21" s="159">
        <f t="shared" si="21"/>
        <v>0</v>
      </c>
      <c r="BE21" s="159">
        <f>'Staff input data'!AG21</f>
        <v>0</v>
      </c>
      <c r="BF21" s="159">
        <f>'Desired output'!AI21</f>
        <v>0</v>
      </c>
      <c r="BG21" s="159">
        <f>'EB Model output'!AH21</f>
        <v>0</v>
      </c>
      <c r="BH21" s="159">
        <f t="shared" si="22"/>
        <v>0</v>
      </c>
      <c r="BI21" s="159">
        <f t="shared" si="23"/>
        <v>0</v>
      </c>
      <c r="BJ21" s="158">
        <f>'Staff input data'!AL21</f>
        <v>0</v>
      </c>
      <c r="BK21" s="158">
        <f>'Desired output'!AN21</f>
        <v>0</v>
      </c>
      <c r="BL21" s="158">
        <f>'EB Model output'!AM21</f>
        <v>0</v>
      </c>
      <c r="BM21" s="159">
        <f t="shared" si="24"/>
        <v>0</v>
      </c>
      <c r="BN21" s="159">
        <f t="shared" si="25"/>
        <v>0</v>
      </c>
      <c r="BO21" s="158">
        <f>'Staff input data'!AM21</f>
        <v>0</v>
      </c>
      <c r="BP21" s="158">
        <f>'Desired output'!AO21</f>
        <v>0</v>
      </c>
      <c r="BQ21" s="158">
        <f>'EB Model output'!AN21</f>
        <v>0</v>
      </c>
      <c r="BR21" s="159">
        <f t="shared" si="26"/>
        <v>0</v>
      </c>
      <c r="BS21" s="159">
        <f t="shared" si="27"/>
        <v>0</v>
      </c>
      <c r="BT21" s="161">
        <f>'Staff input data'!AN21</f>
        <v>0</v>
      </c>
      <c r="BU21" s="161">
        <f>'Desired output'!AP21</f>
        <v>0</v>
      </c>
      <c r="BV21" s="161">
        <f>'EB Model output'!AO21</f>
        <v>0</v>
      </c>
      <c r="BW21" s="159">
        <f t="shared" si="28"/>
        <v>0</v>
      </c>
      <c r="BX21" s="162">
        <f t="shared" si="29"/>
        <v>0</v>
      </c>
    </row>
    <row r="22" spans="1:76" x14ac:dyDescent="0.2">
      <c r="A22" s="99" t="str">
        <f>IF('Student input data'!B22="","-",'Student input data'!B22)</f>
        <v>-</v>
      </c>
      <c r="B22" s="158">
        <f>'Staff input data'!C22</f>
        <v>0</v>
      </c>
      <c r="C22" s="159">
        <f>'Desired output'!C22</f>
        <v>0</v>
      </c>
      <c r="D22" s="159">
        <f>'EB Model output'!C22</f>
        <v>0</v>
      </c>
      <c r="E22" s="159">
        <f t="shared" si="0"/>
        <v>0</v>
      </c>
      <c r="F22" s="159">
        <f t="shared" si="1"/>
        <v>0</v>
      </c>
      <c r="G22" s="159">
        <f>'Staff input data'!R22</f>
        <v>0</v>
      </c>
      <c r="H22" s="159">
        <f>'Desired output'!R22</f>
        <v>0</v>
      </c>
      <c r="I22" s="159">
        <f>'EB Model output'!R22</f>
        <v>0</v>
      </c>
      <c r="J22" s="159">
        <f t="shared" si="2"/>
        <v>0</v>
      </c>
      <c r="K22" s="159">
        <f t="shared" si="3"/>
        <v>0</v>
      </c>
      <c r="L22" s="159">
        <f>'Staff input data'!Z22</f>
        <v>0</v>
      </c>
      <c r="M22" s="159">
        <f>'Desired output'!Z22</f>
        <v>0</v>
      </c>
      <c r="N22" s="159">
        <f>'EB Model output'!Z22</f>
        <v>0</v>
      </c>
      <c r="O22" s="159">
        <f t="shared" si="4"/>
        <v>0</v>
      </c>
      <c r="P22" s="159">
        <f t="shared" si="5"/>
        <v>0</v>
      </c>
      <c r="Q22" s="159">
        <f>'Staff input data'!W22</f>
        <v>0</v>
      </c>
      <c r="R22" s="159">
        <f>'Desired output'!W22</f>
        <v>0</v>
      </c>
      <c r="S22" s="159">
        <f>'EB Model output'!W22</f>
        <v>0</v>
      </c>
      <c r="T22" s="159">
        <f t="shared" si="6"/>
        <v>0</v>
      </c>
      <c r="U22" s="159">
        <f t="shared" si="7"/>
        <v>0</v>
      </c>
      <c r="V22" s="159">
        <f>'Staff input data'!U22</f>
        <v>0</v>
      </c>
      <c r="W22" s="159">
        <f>'Desired output'!U22</f>
        <v>0</v>
      </c>
      <c r="X22" s="159">
        <f>'EB Model output'!U22</f>
        <v>0</v>
      </c>
      <c r="Y22" s="159">
        <f t="shared" si="8"/>
        <v>0</v>
      </c>
      <c r="Z22" s="159">
        <f t="shared" si="9"/>
        <v>0</v>
      </c>
      <c r="AA22" s="159">
        <f>'Staff input data'!X22</f>
        <v>0</v>
      </c>
      <c r="AB22" s="159">
        <f>'Desired output'!X22</f>
        <v>0</v>
      </c>
      <c r="AC22" s="159">
        <f>'EB Model output'!X22</f>
        <v>0</v>
      </c>
      <c r="AD22" s="159">
        <f t="shared" si="10"/>
        <v>0</v>
      </c>
      <c r="AE22" s="159">
        <f t="shared" si="11"/>
        <v>0</v>
      </c>
      <c r="AF22" s="159">
        <f>'Staff input data'!Y22</f>
        <v>0</v>
      </c>
      <c r="AG22" s="159">
        <f>'Desired output'!Y22</f>
        <v>0</v>
      </c>
      <c r="AH22" s="159">
        <f>'EB Model output'!Y22</f>
        <v>0</v>
      </c>
      <c r="AI22" s="159">
        <f t="shared" si="12"/>
        <v>0</v>
      </c>
      <c r="AJ22" s="159">
        <f t="shared" si="13"/>
        <v>0</v>
      </c>
      <c r="AK22" s="159">
        <f>'Staff input data'!AF22</f>
        <v>0</v>
      </c>
      <c r="AL22" s="159">
        <f>'Desired output'!AH22</f>
        <v>0</v>
      </c>
      <c r="AM22" s="159">
        <f>'EB Model output'!AG22</f>
        <v>0</v>
      </c>
      <c r="AN22" s="159">
        <f t="shared" si="14"/>
        <v>0</v>
      </c>
      <c r="AO22" s="159">
        <f t="shared" si="15"/>
        <v>0</v>
      </c>
      <c r="AP22" s="159">
        <f>'Staff input data'!AA22</f>
        <v>0</v>
      </c>
      <c r="AQ22" s="160">
        <f>'Desired output'!AA22</f>
        <v>0</v>
      </c>
      <c r="AR22" s="159">
        <f>'EB Model output'!AA22</f>
        <v>0</v>
      </c>
      <c r="AS22" s="159">
        <f t="shared" si="16"/>
        <v>0</v>
      </c>
      <c r="AT22" s="159">
        <f t="shared" si="17"/>
        <v>0</v>
      </c>
      <c r="AU22" s="159">
        <f>'Staff input data'!AC22</f>
        <v>0</v>
      </c>
      <c r="AV22" s="159">
        <f>'Desired output'!AC22+'Desired output'!AD22</f>
        <v>0</v>
      </c>
      <c r="AW22" s="159">
        <f>'EB Model output'!AC22+'EB Model output'!AD22</f>
        <v>0</v>
      </c>
      <c r="AX22" s="159">
        <f t="shared" si="18"/>
        <v>0</v>
      </c>
      <c r="AY22" s="159">
        <f t="shared" si="19"/>
        <v>0</v>
      </c>
      <c r="AZ22" s="159">
        <f>'Staff input data'!AH22</f>
        <v>0</v>
      </c>
      <c r="BA22" s="159">
        <f>'Desired output'!AJ22</f>
        <v>0</v>
      </c>
      <c r="BB22" s="159">
        <f>'EB Model output'!AI22</f>
        <v>0</v>
      </c>
      <c r="BC22" s="159">
        <f t="shared" si="20"/>
        <v>0</v>
      </c>
      <c r="BD22" s="159">
        <f t="shared" si="21"/>
        <v>0</v>
      </c>
      <c r="BE22" s="159">
        <f>'Staff input data'!AG22</f>
        <v>0</v>
      </c>
      <c r="BF22" s="159">
        <f>'Desired output'!AI22</f>
        <v>0</v>
      </c>
      <c r="BG22" s="159">
        <f>'EB Model output'!AH22</f>
        <v>0</v>
      </c>
      <c r="BH22" s="159">
        <f t="shared" si="22"/>
        <v>0</v>
      </c>
      <c r="BI22" s="159">
        <f t="shared" si="23"/>
        <v>0</v>
      </c>
      <c r="BJ22" s="158">
        <f>'Staff input data'!AL22</f>
        <v>0</v>
      </c>
      <c r="BK22" s="158">
        <f>'Desired output'!AN22</f>
        <v>0</v>
      </c>
      <c r="BL22" s="158">
        <f>'EB Model output'!AM22</f>
        <v>0</v>
      </c>
      <c r="BM22" s="159">
        <f t="shared" si="24"/>
        <v>0</v>
      </c>
      <c r="BN22" s="159">
        <f t="shared" si="25"/>
        <v>0</v>
      </c>
      <c r="BO22" s="158">
        <f>'Staff input data'!AM22</f>
        <v>0</v>
      </c>
      <c r="BP22" s="158">
        <f>'Desired output'!AO22</f>
        <v>0</v>
      </c>
      <c r="BQ22" s="158">
        <f>'EB Model output'!AN22</f>
        <v>0</v>
      </c>
      <c r="BR22" s="159">
        <f t="shared" si="26"/>
        <v>0</v>
      </c>
      <c r="BS22" s="159">
        <f t="shared" si="27"/>
        <v>0</v>
      </c>
      <c r="BT22" s="161">
        <f>'Staff input data'!AN22</f>
        <v>0</v>
      </c>
      <c r="BU22" s="161">
        <f>'Desired output'!AP22</f>
        <v>0</v>
      </c>
      <c r="BV22" s="161">
        <f>'EB Model output'!AO22</f>
        <v>0</v>
      </c>
      <c r="BW22" s="159">
        <f t="shared" si="28"/>
        <v>0</v>
      </c>
      <c r="BX22" s="162">
        <f t="shared" si="29"/>
        <v>0</v>
      </c>
    </row>
    <row r="23" spans="1:76" x14ac:dyDescent="0.2">
      <c r="A23" s="99" t="str">
        <f>IF('Student input data'!B23="","-",'Student input data'!B23)</f>
        <v>-</v>
      </c>
      <c r="B23" s="158">
        <f>'Staff input data'!C23</f>
        <v>0</v>
      </c>
      <c r="C23" s="159">
        <f>'Desired output'!C23</f>
        <v>0</v>
      </c>
      <c r="D23" s="159">
        <f>'EB Model output'!C23</f>
        <v>0</v>
      </c>
      <c r="E23" s="159">
        <f t="shared" si="0"/>
        <v>0</v>
      </c>
      <c r="F23" s="159">
        <f t="shared" si="1"/>
        <v>0</v>
      </c>
      <c r="G23" s="159">
        <f>'Staff input data'!R23</f>
        <v>0</v>
      </c>
      <c r="H23" s="159">
        <f>'Desired output'!R23</f>
        <v>0</v>
      </c>
      <c r="I23" s="159">
        <f>'EB Model output'!R23</f>
        <v>0</v>
      </c>
      <c r="J23" s="159">
        <f t="shared" si="2"/>
        <v>0</v>
      </c>
      <c r="K23" s="159">
        <f t="shared" si="3"/>
        <v>0</v>
      </c>
      <c r="L23" s="159">
        <f>'Staff input data'!Z23</f>
        <v>0</v>
      </c>
      <c r="M23" s="159">
        <f>'Desired output'!Z23</f>
        <v>0</v>
      </c>
      <c r="N23" s="159">
        <f>'EB Model output'!Z23</f>
        <v>0</v>
      </c>
      <c r="O23" s="159">
        <f t="shared" si="4"/>
        <v>0</v>
      </c>
      <c r="P23" s="159">
        <f t="shared" si="5"/>
        <v>0</v>
      </c>
      <c r="Q23" s="159">
        <f>'Staff input data'!W23</f>
        <v>0</v>
      </c>
      <c r="R23" s="159">
        <f>'Desired output'!W23</f>
        <v>0</v>
      </c>
      <c r="S23" s="159">
        <f>'EB Model output'!W23</f>
        <v>0</v>
      </c>
      <c r="T23" s="159">
        <f t="shared" si="6"/>
        <v>0</v>
      </c>
      <c r="U23" s="159">
        <f t="shared" si="7"/>
        <v>0</v>
      </c>
      <c r="V23" s="159">
        <f>'Staff input data'!U23</f>
        <v>0</v>
      </c>
      <c r="W23" s="159">
        <f>'Desired output'!U23</f>
        <v>0</v>
      </c>
      <c r="X23" s="159">
        <f>'EB Model output'!U23</f>
        <v>0</v>
      </c>
      <c r="Y23" s="159">
        <f t="shared" si="8"/>
        <v>0</v>
      </c>
      <c r="Z23" s="159">
        <f t="shared" si="9"/>
        <v>0</v>
      </c>
      <c r="AA23" s="159">
        <f>'Staff input data'!X23</f>
        <v>0</v>
      </c>
      <c r="AB23" s="159">
        <f>'Desired output'!X23</f>
        <v>0</v>
      </c>
      <c r="AC23" s="159">
        <f>'EB Model output'!X23</f>
        <v>0</v>
      </c>
      <c r="AD23" s="159">
        <f t="shared" si="10"/>
        <v>0</v>
      </c>
      <c r="AE23" s="159">
        <f t="shared" si="11"/>
        <v>0</v>
      </c>
      <c r="AF23" s="159">
        <f>'Staff input data'!Y23</f>
        <v>0</v>
      </c>
      <c r="AG23" s="159">
        <f>'Desired output'!Y23</f>
        <v>0</v>
      </c>
      <c r="AH23" s="159">
        <f>'EB Model output'!Y23</f>
        <v>0</v>
      </c>
      <c r="AI23" s="159">
        <f t="shared" si="12"/>
        <v>0</v>
      </c>
      <c r="AJ23" s="159">
        <f t="shared" si="13"/>
        <v>0</v>
      </c>
      <c r="AK23" s="159">
        <f>'Staff input data'!AF23</f>
        <v>0</v>
      </c>
      <c r="AL23" s="159">
        <f>'Desired output'!AH23</f>
        <v>0</v>
      </c>
      <c r="AM23" s="159">
        <f>'EB Model output'!AG23</f>
        <v>0</v>
      </c>
      <c r="AN23" s="159">
        <f t="shared" si="14"/>
        <v>0</v>
      </c>
      <c r="AO23" s="159">
        <f t="shared" si="15"/>
        <v>0</v>
      </c>
      <c r="AP23" s="159">
        <f>'Staff input data'!AA23</f>
        <v>0</v>
      </c>
      <c r="AQ23" s="160">
        <f>'Desired output'!AA23</f>
        <v>0</v>
      </c>
      <c r="AR23" s="159">
        <f>'EB Model output'!AA23</f>
        <v>0</v>
      </c>
      <c r="AS23" s="159">
        <f t="shared" si="16"/>
        <v>0</v>
      </c>
      <c r="AT23" s="159">
        <f t="shared" si="17"/>
        <v>0</v>
      </c>
      <c r="AU23" s="159">
        <f>'Staff input data'!AC23</f>
        <v>0</v>
      </c>
      <c r="AV23" s="159">
        <f>'Desired output'!AC23+'Desired output'!AD23</f>
        <v>0</v>
      </c>
      <c r="AW23" s="159">
        <f>'EB Model output'!AC23+'EB Model output'!AD23</f>
        <v>0</v>
      </c>
      <c r="AX23" s="159">
        <f t="shared" si="18"/>
        <v>0</v>
      </c>
      <c r="AY23" s="159">
        <f t="shared" si="19"/>
        <v>0</v>
      </c>
      <c r="AZ23" s="159">
        <f>'Staff input data'!AH23</f>
        <v>0</v>
      </c>
      <c r="BA23" s="159">
        <f>'Desired output'!AJ23</f>
        <v>0</v>
      </c>
      <c r="BB23" s="159">
        <f>'EB Model output'!AI23</f>
        <v>0</v>
      </c>
      <c r="BC23" s="159">
        <f t="shared" si="20"/>
        <v>0</v>
      </c>
      <c r="BD23" s="159">
        <f t="shared" si="21"/>
        <v>0</v>
      </c>
      <c r="BE23" s="159">
        <f>'Staff input data'!AG23</f>
        <v>0</v>
      </c>
      <c r="BF23" s="159">
        <f>'Desired output'!AI23</f>
        <v>0</v>
      </c>
      <c r="BG23" s="159">
        <f>'EB Model output'!AH23</f>
        <v>0</v>
      </c>
      <c r="BH23" s="159">
        <f t="shared" si="22"/>
        <v>0</v>
      </c>
      <c r="BI23" s="159">
        <f t="shared" si="23"/>
        <v>0</v>
      </c>
      <c r="BJ23" s="158">
        <f>'Staff input data'!AL23</f>
        <v>0</v>
      </c>
      <c r="BK23" s="158">
        <f>'Desired output'!AN23</f>
        <v>0</v>
      </c>
      <c r="BL23" s="158">
        <f>'EB Model output'!AM23</f>
        <v>0</v>
      </c>
      <c r="BM23" s="159">
        <f t="shared" si="24"/>
        <v>0</v>
      </c>
      <c r="BN23" s="159">
        <f t="shared" si="25"/>
        <v>0</v>
      </c>
      <c r="BO23" s="158">
        <f>'Staff input data'!AM23</f>
        <v>0</v>
      </c>
      <c r="BP23" s="158">
        <f>'Desired output'!AO23</f>
        <v>0</v>
      </c>
      <c r="BQ23" s="158">
        <f>'EB Model output'!AN23</f>
        <v>0</v>
      </c>
      <c r="BR23" s="159">
        <f t="shared" si="26"/>
        <v>0</v>
      </c>
      <c r="BS23" s="159">
        <f t="shared" si="27"/>
        <v>0</v>
      </c>
      <c r="BT23" s="161">
        <f>'Staff input data'!AN23</f>
        <v>0</v>
      </c>
      <c r="BU23" s="161">
        <f>'Desired output'!AP23</f>
        <v>0</v>
      </c>
      <c r="BV23" s="161">
        <f>'EB Model output'!AO23</f>
        <v>0</v>
      </c>
      <c r="BW23" s="159">
        <f t="shared" si="28"/>
        <v>0</v>
      </c>
      <c r="BX23" s="162">
        <f t="shared" si="29"/>
        <v>0</v>
      </c>
    </row>
    <row r="24" spans="1:76" x14ac:dyDescent="0.2">
      <c r="A24" s="99" t="str">
        <f>IF('Student input data'!B24="","-",'Student input data'!B24)</f>
        <v>-</v>
      </c>
      <c r="B24" s="158">
        <f>'Staff input data'!C24</f>
        <v>0</v>
      </c>
      <c r="C24" s="159">
        <f>'Desired output'!C24</f>
        <v>0</v>
      </c>
      <c r="D24" s="159">
        <f>'EB Model output'!C24</f>
        <v>0</v>
      </c>
      <c r="E24" s="159">
        <f t="shared" si="0"/>
        <v>0</v>
      </c>
      <c r="F24" s="159">
        <f t="shared" si="1"/>
        <v>0</v>
      </c>
      <c r="G24" s="159">
        <f>'Staff input data'!R24</f>
        <v>0</v>
      </c>
      <c r="H24" s="159">
        <f>'Desired output'!R24</f>
        <v>0</v>
      </c>
      <c r="I24" s="159">
        <f>'EB Model output'!R24</f>
        <v>0</v>
      </c>
      <c r="J24" s="159">
        <f t="shared" si="2"/>
        <v>0</v>
      </c>
      <c r="K24" s="159">
        <f t="shared" si="3"/>
        <v>0</v>
      </c>
      <c r="L24" s="159">
        <f>'Staff input data'!Z24</f>
        <v>0</v>
      </c>
      <c r="M24" s="159">
        <f>'Desired output'!Z24</f>
        <v>0</v>
      </c>
      <c r="N24" s="159">
        <f>'EB Model output'!Z24</f>
        <v>0</v>
      </c>
      <c r="O24" s="159">
        <f t="shared" si="4"/>
        <v>0</v>
      </c>
      <c r="P24" s="159">
        <f t="shared" si="5"/>
        <v>0</v>
      </c>
      <c r="Q24" s="159">
        <f>'Staff input data'!W24</f>
        <v>0</v>
      </c>
      <c r="R24" s="159">
        <f>'Desired output'!W24</f>
        <v>0</v>
      </c>
      <c r="S24" s="159">
        <f>'EB Model output'!W24</f>
        <v>0</v>
      </c>
      <c r="T24" s="159">
        <f t="shared" si="6"/>
        <v>0</v>
      </c>
      <c r="U24" s="159">
        <f t="shared" si="7"/>
        <v>0</v>
      </c>
      <c r="V24" s="159">
        <f>'Staff input data'!U24</f>
        <v>0</v>
      </c>
      <c r="W24" s="159">
        <f>'Desired output'!U24</f>
        <v>0</v>
      </c>
      <c r="X24" s="159">
        <f>'EB Model output'!U24</f>
        <v>0</v>
      </c>
      <c r="Y24" s="159">
        <f t="shared" si="8"/>
        <v>0</v>
      </c>
      <c r="Z24" s="159">
        <f t="shared" si="9"/>
        <v>0</v>
      </c>
      <c r="AA24" s="159">
        <f>'Staff input data'!X24</f>
        <v>0</v>
      </c>
      <c r="AB24" s="159">
        <f>'Desired output'!X24</f>
        <v>0</v>
      </c>
      <c r="AC24" s="159">
        <f>'EB Model output'!X24</f>
        <v>0</v>
      </c>
      <c r="AD24" s="159">
        <f t="shared" si="10"/>
        <v>0</v>
      </c>
      <c r="AE24" s="159">
        <f t="shared" si="11"/>
        <v>0</v>
      </c>
      <c r="AF24" s="159">
        <f>'Staff input data'!Y24</f>
        <v>0</v>
      </c>
      <c r="AG24" s="159">
        <f>'Desired output'!Y24</f>
        <v>0</v>
      </c>
      <c r="AH24" s="159">
        <f>'EB Model output'!Y24</f>
        <v>0</v>
      </c>
      <c r="AI24" s="159">
        <f t="shared" si="12"/>
        <v>0</v>
      </c>
      <c r="AJ24" s="159">
        <f t="shared" si="13"/>
        <v>0</v>
      </c>
      <c r="AK24" s="159">
        <f>'Staff input data'!AF24</f>
        <v>0</v>
      </c>
      <c r="AL24" s="159">
        <f>'Desired output'!AH24</f>
        <v>0</v>
      </c>
      <c r="AM24" s="159">
        <f>'EB Model output'!AG24</f>
        <v>0</v>
      </c>
      <c r="AN24" s="159">
        <f t="shared" si="14"/>
        <v>0</v>
      </c>
      <c r="AO24" s="159">
        <f t="shared" si="15"/>
        <v>0</v>
      </c>
      <c r="AP24" s="159">
        <f>'Staff input data'!AA24</f>
        <v>0</v>
      </c>
      <c r="AQ24" s="160">
        <f>'Desired output'!AA24</f>
        <v>0</v>
      </c>
      <c r="AR24" s="159">
        <f>'EB Model output'!AA24</f>
        <v>0</v>
      </c>
      <c r="AS24" s="159">
        <f t="shared" si="16"/>
        <v>0</v>
      </c>
      <c r="AT24" s="159">
        <f t="shared" si="17"/>
        <v>0</v>
      </c>
      <c r="AU24" s="159">
        <f>'Staff input data'!AC24</f>
        <v>0</v>
      </c>
      <c r="AV24" s="159">
        <f>'Desired output'!AC24+'Desired output'!AD24</f>
        <v>0</v>
      </c>
      <c r="AW24" s="159">
        <f>'EB Model output'!AC24+'EB Model output'!AD24</f>
        <v>0</v>
      </c>
      <c r="AX24" s="159">
        <f t="shared" si="18"/>
        <v>0</v>
      </c>
      <c r="AY24" s="159">
        <f t="shared" si="19"/>
        <v>0</v>
      </c>
      <c r="AZ24" s="159">
        <f>'Staff input data'!AH24</f>
        <v>0</v>
      </c>
      <c r="BA24" s="159">
        <f>'Desired output'!AJ24</f>
        <v>0</v>
      </c>
      <c r="BB24" s="159">
        <f>'EB Model output'!AI24</f>
        <v>0</v>
      </c>
      <c r="BC24" s="159">
        <f t="shared" si="20"/>
        <v>0</v>
      </c>
      <c r="BD24" s="159">
        <f t="shared" si="21"/>
        <v>0</v>
      </c>
      <c r="BE24" s="159">
        <f>'Staff input data'!AG24</f>
        <v>0</v>
      </c>
      <c r="BF24" s="159">
        <f>'Desired output'!AI24</f>
        <v>0</v>
      </c>
      <c r="BG24" s="159">
        <f>'EB Model output'!AH24</f>
        <v>0</v>
      </c>
      <c r="BH24" s="159">
        <f t="shared" si="22"/>
        <v>0</v>
      </c>
      <c r="BI24" s="159">
        <f t="shared" si="23"/>
        <v>0</v>
      </c>
      <c r="BJ24" s="158">
        <f>'Staff input data'!AL24</f>
        <v>0</v>
      </c>
      <c r="BK24" s="158">
        <f>'Desired output'!AN24</f>
        <v>0</v>
      </c>
      <c r="BL24" s="158">
        <f>'EB Model output'!AM24</f>
        <v>0</v>
      </c>
      <c r="BM24" s="159">
        <f t="shared" si="24"/>
        <v>0</v>
      </c>
      <c r="BN24" s="159">
        <f t="shared" si="25"/>
        <v>0</v>
      </c>
      <c r="BO24" s="158">
        <f>'Staff input data'!AM24</f>
        <v>0</v>
      </c>
      <c r="BP24" s="158">
        <f>'Desired output'!AO24</f>
        <v>0</v>
      </c>
      <c r="BQ24" s="158">
        <f>'EB Model output'!AN24</f>
        <v>0</v>
      </c>
      <c r="BR24" s="159">
        <f t="shared" si="26"/>
        <v>0</v>
      </c>
      <c r="BS24" s="159">
        <f t="shared" si="27"/>
        <v>0</v>
      </c>
      <c r="BT24" s="161">
        <f>'Staff input data'!AN24</f>
        <v>0</v>
      </c>
      <c r="BU24" s="161">
        <f>'Desired output'!AP24</f>
        <v>0</v>
      </c>
      <c r="BV24" s="161">
        <f>'EB Model output'!AO24</f>
        <v>0</v>
      </c>
      <c r="BW24" s="159">
        <f t="shared" si="28"/>
        <v>0</v>
      </c>
      <c r="BX24" s="162">
        <f t="shared" si="29"/>
        <v>0</v>
      </c>
    </row>
    <row r="25" spans="1:76" x14ac:dyDescent="0.2">
      <c r="A25" s="99" t="str">
        <f>IF('Student input data'!B25="","-",'Student input data'!B25)</f>
        <v>-</v>
      </c>
      <c r="B25" s="158">
        <f>'Staff input data'!C25</f>
        <v>0</v>
      </c>
      <c r="C25" s="159">
        <f>'Desired output'!C25</f>
        <v>0</v>
      </c>
      <c r="D25" s="159">
        <f>'EB Model output'!C25</f>
        <v>0</v>
      </c>
      <c r="E25" s="159">
        <f t="shared" si="0"/>
        <v>0</v>
      </c>
      <c r="F25" s="159">
        <f t="shared" si="1"/>
        <v>0</v>
      </c>
      <c r="G25" s="159">
        <f>'Staff input data'!R25</f>
        <v>0</v>
      </c>
      <c r="H25" s="159">
        <f>'Desired output'!R25</f>
        <v>0</v>
      </c>
      <c r="I25" s="159">
        <f>'EB Model output'!R25</f>
        <v>0</v>
      </c>
      <c r="J25" s="159">
        <f t="shared" si="2"/>
        <v>0</v>
      </c>
      <c r="K25" s="159">
        <f t="shared" si="3"/>
        <v>0</v>
      </c>
      <c r="L25" s="159">
        <f>'Staff input data'!Z25</f>
        <v>0</v>
      </c>
      <c r="M25" s="159">
        <f>'Desired output'!Z25</f>
        <v>0</v>
      </c>
      <c r="N25" s="159">
        <f>'EB Model output'!Z25</f>
        <v>0</v>
      </c>
      <c r="O25" s="159">
        <f t="shared" si="4"/>
        <v>0</v>
      </c>
      <c r="P25" s="159">
        <f t="shared" si="5"/>
        <v>0</v>
      </c>
      <c r="Q25" s="159">
        <f>'Staff input data'!W25</f>
        <v>0</v>
      </c>
      <c r="R25" s="159">
        <f>'Desired output'!W25</f>
        <v>0</v>
      </c>
      <c r="S25" s="159">
        <f>'EB Model output'!W25</f>
        <v>0</v>
      </c>
      <c r="T25" s="159">
        <f t="shared" si="6"/>
        <v>0</v>
      </c>
      <c r="U25" s="159">
        <f t="shared" si="7"/>
        <v>0</v>
      </c>
      <c r="V25" s="159">
        <f>'Staff input data'!U25</f>
        <v>0</v>
      </c>
      <c r="W25" s="159">
        <f>'Desired output'!U25</f>
        <v>0</v>
      </c>
      <c r="X25" s="159">
        <f>'EB Model output'!U25</f>
        <v>0</v>
      </c>
      <c r="Y25" s="159">
        <f t="shared" si="8"/>
        <v>0</v>
      </c>
      <c r="Z25" s="159">
        <f t="shared" si="9"/>
        <v>0</v>
      </c>
      <c r="AA25" s="159">
        <f>'Staff input data'!X25</f>
        <v>0</v>
      </c>
      <c r="AB25" s="159">
        <f>'Desired output'!X25</f>
        <v>0</v>
      </c>
      <c r="AC25" s="159">
        <f>'EB Model output'!X25</f>
        <v>0</v>
      </c>
      <c r="AD25" s="159">
        <f t="shared" si="10"/>
        <v>0</v>
      </c>
      <c r="AE25" s="159">
        <f t="shared" si="11"/>
        <v>0</v>
      </c>
      <c r="AF25" s="159">
        <f>'Staff input data'!Y25</f>
        <v>0</v>
      </c>
      <c r="AG25" s="159">
        <f>'Desired output'!Y25</f>
        <v>0</v>
      </c>
      <c r="AH25" s="159">
        <f>'EB Model output'!Y25</f>
        <v>0</v>
      </c>
      <c r="AI25" s="159">
        <f t="shared" si="12"/>
        <v>0</v>
      </c>
      <c r="AJ25" s="159">
        <f t="shared" si="13"/>
        <v>0</v>
      </c>
      <c r="AK25" s="159">
        <f>'Staff input data'!AF25</f>
        <v>0</v>
      </c>
      <c r="AL25" s="159">
        <f>'Desired output'!AH25</f>
        <v>0</v>
      </c>
      <c r="AM25" s="159">
        <f>'EB Model output'!AG25</f>
        <v>0</v>
      </c>
      <c r="AN25" s="159">
        <f t="shared" si="14"/>
        <v>0</v>
      </c>
      <c r="AO25" s="159">
        <f t="shared" si="15"/>
        <v>0</v>
      </c>
      <c r="AP25" s="159">
        <f>'Staff input data'!AA25</f>
        <v>0</v>
      </c>
      <c r="AQ25" s="160">
        <f>'Desired output'!AA25</f>
        <v>0</v>
      </c>
      <c r="AR25" s="159">
        <f>'EB Model output'!AA25</f>
        <v>0</v>
      </c>
      <c r="AS25" s="159">
        <f t="shared" si="16"/>
        <v>0</v>
      </c>
      <c r="AT25" s="159">
        <f t="shared" si="17"/>
        <v>0</v>
      </c>
      <c r="AU25" s="159">
        <f>'Staff input data'!AC25</f>
        <v>0</v>
      </c>
      <c r="AV25" s="159">
        <f>'Desired output'!AC25+'Desired output'!AD25</f>
        <v>0</v>
      </c>
      <c r="AW25" s="159">
        <f>'EB Model output'!AC25+'EB Model output'!AD25</f>
        <v>0</v>
      </c>
      <c r="AX25" s="159">
        <f t="shared" si="18"/>
        <v>0</v>
      </c>
      <c r="AY25" s="159">
        <f t="shared" si="19"/>
        <v>0</v>
      </c>
      <c r="AZ25" s="159">
        <f>'Staff input data'!AH25</f>
        <v>0</v>
      </c>
      <c r="BA25" s="159">
        <f>'Desired output'!AJ25</f>
        <v>0</v>
      </c>
      <c r="BB25" s="159">
        <f>'EB Model output'!AI25</f>
        <v>0</v>
      </c>
      <c r="BC25" s="159">
        <f t="shared" si="20"/>
        <v>0</v>
      </c>
      <c r="BD25" s="159">
        <f t="shared" si="21"/>
        <v>0</v>
      </c>
      <c r="BE25" s="159">
        <f>'Staff input data'!AG25</f>
        <v>0</v>
      </c>
      <c r="BF25" s="159">
        <f>'Desired output'!AI25</f>
        <v>0</v>
      </c>
      <c r="BG25" s="159">
        <f>'EB Model output'!AH25</f>
        <v>0</v>
      </c>
      <c r="BH25" s="159">
        <f t="shared" si="22"/>
        <v>0</v>
      </c>
      <c r="BI25" s="159">
        <f t="shared" si="23"/>
        <v>0</v>
      </c>
      <c r="BJ25" s="158">
        <f>'Staff input data'!AL25</f>
        <v>0</v>
      </c>
      <c r="BK25" s="158">
        <f>'Desired output'!AN25</f>
        <v>0</v>
      </c>
      <c r="BL25" s="158">
        <f>'EB Model output'!AM25</f>
        <v>0</v>
      </c>
      <c r="BM25" s="159">
        <f t="shared" si="24"/>
        <v>0</v>
      </c>
      <c r="BN25" s="159">
        <f t="shared" si="25"/>
        <v>0</v>
      </c>
      <c r="BO25" s="158">
        <f>'Staff input data'!AM25</f>
        <v>0</v>
      </c>
      <c r="BP25" s="158">
        <f>'Desired output'!AO25</f>
        <v>0</v>
      </c>
      <c r="BQ25" s="158">
        <f>'EB Model output'!AN25</f>
        <v>0</v>
      </c>
      <c r="BR25" s="159">
        <f t="shared" si="26"/>
        <v>0</v>
      </c>
      <c r="BS25" s="159">
        <f t="shared" si="27"/>
        <v>0</v>
      </c>
      <c r="BT25" s="161">
        <f>'Staff input data'!AN25</f>
        <v>0</v>
      </c>
      <c r="BU25" s="161">
        <f>'Desired output'!AP25</f>
        <v>0</v>
      </c>
      <c r="BV25" s="161">
        <f>'EB Model output'!AO25</f>
        <v>0</v>
      </c>
      <c r="BW25" s="159">
        <f t="shared" si="28"/>
        <v>0</v>
      </c>
      <c r="BX25" s="162">
        <f t="shared" si="29"/>
        <v>0</v>
      </c>
    </row>
    <row r="26" spans="1:76" x14ac:dyDescent="0.2">
      <c r="A26" s="99" t="str">
        <f>IF('Student input data'!B26="","-",'Student input data'!B26)</f>
        <v>-</v>
      </c>
      <c r="B26" s="158">
        <f>'Staff input data'!C26</f>
        <v>0</v>
      </c>
      <c r="C26" s="159">
        <f>'Desired output'!C26</f>
        <v>0</v>
      </c>
      <c r="D26" s="159">
        <f>'EB Model output'!C26</f>
        <v>0</v>
      </c>
      <c r="E26" s="159">
        <f t="shared" si="0"/>
        <v>0</v>
      </c>
      <c r="F26" s="159">
        <f t="shared" si="1"/>
        <v>0</v>
      </c>
      <c r="G26" s="159">
        <f>'Staff input data'!R26</f>
        <v>0</v>
      </c>
      <c r="H26" s="159">
        <f>'Desired output'!R26</f>
        <v>0</v>
      </c>
      <c r="I26" s="159">
        <f>'EB Model output'!R26</f>
        <v>0</v>
      </c>
      <c r="J26" s="159">
        <f t="shared" si="2"/>
        <v>0</v>
      </c>
      <c r="K26" s="159">
        <f t="shared" si="3"/>
        <v>0</v>
      </c>
      <c r="L26" s="159">
        <f>'Staff input data'!Z26</f>
        <v>0</v>
      </c>
      <c r="M26" s="159">
        <f>'Desired output'!Z26</f>
        <v>0</v>
      </c>
      <c r="N26" s="159">
        <f>'EB Model output'!Z26</f>
        <v>0</v>
      </c>
      <c r="O26" s="159">
        <f t="shared" si="4"/>
        <v>0</v>
      </c>
      <c r="P26" s="159">
        <f t="shared" si="5"/>
        <v>0</v>
      </c>
      <c r="Q26" s="159">
        <f>'Staff input data'!W26</f>
        <v>0</v>
      </c>
      <c r="R26" s="159">
        <f>'Desired output'!W26</f>
        <v>0</v>
      </c>
      <c r="S26" s="159">
        <f>'EB Model output'!W26</f>
        <v>0</v>
      </c>
      <c r="T26" s="159">
        <f t="shared" si="6"/>
        <v>0</v>
      </c>
      <c r="U26" s="159">
        <f t="shared" si="7"/>
        <v>0</v>
      </c>
      <c r="V26" s="159">
        <f>'Staff input data'!U26</f>
        <v>0</v>
      </c>
      <c r="W26" s="159">
        <f>'Desired output'!U26</f>
        <v>0</v>
      </c>
      <c r="X26" s="159">
        <f>'EB Model output'!U26</f>
        <v>0</v>
      </c>
      <c r="Y26" s="159">
        <f t="shared" si="8"/>
        <v>0</v>
      </c>
      <c r="Z26" s="159">
        <f t="shared" si="9"/>
        <v>0</v>
      </c>
      <c r="AA26" s="159">
        <f>'Staff input data'!X26</f>
        <v>0</v>
      </c>
      <c r="AB26" s="159">
        <f>'Desired output'!X26</f>
        <v>0</v>
      </c>
      <c r="AC26" s="159">
        <f>'EB Model output'!X26</f>
        <v>0</v>
      </c>
      <c r="AD26" s="159">
        <f t="shared" si="10"/>
        <v>0</v>
      </c>
      <c r="AE26" s="159">
        <f t="shared" si="11"/>
        <v>0</v>
      </c>
      <c r="AF26" s="159">
        <f>'Staff input data'!Y26</f>
        <v>0</v>
      </c>
      <c r="AG26" s="159">
        <f>'Desired output'!Y26</f>
        <v>0</v>
      </c>
      <c r="AH26" s="159">
        <f>'EB Model output'!Y26</f>
        <v>0</v>
      </c>
      <c r="AI26" s="159">
        <f t="shared" si="12"/>
        <v>0</v>
      </c>
      <c r="AJ26" s="159">
        <f t="shared" si="13"/>
        <v>0</v>
      </c>
      <c r="AK26" s="159">
        <f>'Staff input data'!AF26</f>
        <v>0</v>
      </c>
      <c r="AL26" s="159">
        <f>'Desired output'!AH26</f>
        <v>0</v>
      </c>
      <c r="AM26" s="159">
        <f>'EB Model output'!AG26</f>
        <v>0</v>
      </c>
      <c r="AN26" s="159">
        <f t="shared" si="14"/>
        <v>0</v>
      </c>
      <c r="AO26" s="159">
        <f t="shared" si="15"/>
        <v>0</v>
      </c>
      <c r="AP26" s="159">
        <f>'Staff input data'!AA26</f>
        <v>0</v>
      </c>
      <c r="AQ26" s="160">
        <f>'Desired output'!AA26</f>
        <v>0</v>
      </c>
      <c r="AR26" s="159">
        <f>'EB Model output'!AA26</f>
        <v>0</v>
      </c>
      <c r="AS26" s="159">
        <f t="shared" si="16"/>
        <v>0</v>
      </c>
      <c r="AT26" s="159">
        <f t="shared" si="17"/>
        <v>0</v>
      </c>
      <c r="AU26" s="159">
        <f>'Staff input data'!AC26</f>
        <v>0</v>
      </c>
      <c r="AV26" s="159">
        <f>'Desired output'!AC26+'Desired output'!AD26</f>
        <v>0</v>
      </c>
      <c r="AW26" s="159">
        <f>'EB Model output'!AC26+'EB Model output'!AD26</f>
        <v>0</v>
      </c>
      <c r="AX26" s="159">
        <f t="shared" si="18"/>
        <v>0</v>
      </c>
      <c r="AY26" s="159">
        <f t="shared" si="19"/>
        <v>0</v>
      </c>
      <c r="AZ26" s="159">
        <f>'Staff input data'!AH26</f>
        <v>0</v>
      </c>
      <c r="BA26" s="159">
        <f>'Desired output'!AJ26</f>
        <v>0</v>
      </c>
      <c r="BB26" s="159">
        <f>'EB Model output'!AI26</f>
        <v>0</v>
      </c>
      <c r="BC26" s="159">
        <f t="shared" si="20"/>
        <v>0</v>
      </c>
      <c r="BD26" s="159">
        <f t="shared" si="21"/>
        <v>0</v>
      </c>
      <c r="BE26" s="159">
        <f>'Staff input data'!AG26</f>
        <v>0</v>
      </c>
      <c r="BF26" s="159">
        <f>'Desired output'!AI26</f>
        <v>0</v>
      </c>
      <c r="BG26" s="159">
        <f>'EB Model output'!AH26</f>
        <v>0</v>
      </c>
      <c r="BH26" s="159">
        <f t="shared" si="22"/>
        <v>0</v>
      </c>
      <c r="BI26" s="159">
        <f t="shared" si="23"/>
        <v>0</v>
      </c>
      <c r="BJ26" s="158">
        <f>'Staff input data'!AL26</f>
        <v>0</v>
      </c>
      <c r="BK26" s="158">
        <f>'Desired output'!AN26</f>
        <v>0</v>
      </c>
      <c r="BL26" s="158">
        <f>'EB Model output'!AM26</f>
        <v>0</v>
      </c>
      <c r="BM26" s="159">
        <f t="shared" si="24"/>
        <v>0</v>
      </c>
      <c r="BN26" s="159">
        <f t="shared" si="25"/>
        <v>0</v>
      </c>
      <c r="BO26" s="158">
        <f>'Staff input data'!AM26</f>
        <v>0</v>
      </c>
      <c r="BP26" s="158">
        <f>'Desired output'!AO26</f>
        <v>0</v>
      </c>
      <c r="BQ26" s="158">
        <f>'EB Model output'!AN26</f>
        <v>0</v>
      </c>
      <c r="BR26" s="159">
        <f t="shared" si="26"/>
        <v>0</v>
      </c>
      <c r="BS26" s="159">
        <f t="shared" si="27"/>
        <v>0</v>
      </c>
      <c r="BT26" s="161">
        <f>'Staff input data'!AN26</f>
        <v>0</v>
      </c>
      <c r="BU26" s="161">
        <f>'Desired output'!AP26</f>
        <v>0</v>
      </c>
      <c r="BV26" s="161">
        <f>'EB Model output'!AO26</f>
        <v>0</v>
      </c>
      <c r="BW26" s="159">
        <f t="shared" si="28"/>
        <v>0</v>
      </c>
      <c r="BX26" s="162">
        <f t="shared" si="29"/>
        <v>0</v>
      </c>
    </row>
    <row r="27" spans="1:76" x14ac:dyDescent="0.2">
      <c r="A27" s="99" t="str">
        <f>IF('Student input data'!B27="","-",'Student input data'!B27)</f>
        <v>-</v>
      </c>
      <c r="B27" s="158">
        <f>'Staff input data'!C27</f>
        <v>0</v>
      </c>
      <c r="C27" s="159">
        <f>'Desired output'!C27</f>
        <v>0</v>
      </c>
      <c r="D27" s="159">
        <f>'EB Model output'!C27</f>
        <v>0</v>
      </c>
      <c r="E27" s="159">
        <f t="shared" si="0"/>
        <v>0</v>
      </c>
      <c r="F27" s="159">
        <f t="shared" si="1"/>
        <v>0</v>
      </c>
      <c r="G27" s="159">
        <f>'Staff input data'!R27</f>
        <v>0</v>
      </c>
      <c r="H27" s="159">
        <f>'Desired output'!R27</f>
        <v>0</v>
      </c>
      <c r="I27" s="159">
        <f>'EB Model output'!R27</f>
        <v>0</v>
      </c>
      <c r="J27" s="159">
        <f t="shared" si="2"/>
        <v>0</v>
      </c>
      <c r="K27" s="159">
        <f t="shared" si="3"/>
        <v>0</v>
      </c>
      <c r="L27" s="159">
        <f>'Staff input data'!Z27</f>
        <v>0</v>
      </c>
      <c r="M27" s="159">
        <f>'Desired output'!Z27</f>
        <v>0</v>
      </c>
      <c r="N27" s="159">
        <f>'EB Model output'!Z27</f>
        <v>0</v>
      </c>
      <c r="O27" s="159">
        <f t="shared" si="4"/>
        <v>0</v>
      </c>
      <c r="P27" s="159">
        <f t="shared" si="5"/>
        <v>0</v>
      </c>
      <c r="Q27" s="159">
        <f>'Staff input data'!W27</f>
        <v>0</v>
      </c>
      <c r="R27" s="159">
        <f>'Desired output'!W27</f>
        <v>0</v>
      </c>
      <c r="S27" s="159">
        <f>'EB Model output'!W27</f>
        <v>0</v>
      </c>
      <c r="T27" s="159">
        <f t="shared" si="6"/>
        <v>0</v>
      </c>
      <c r="U27" s="159">
        <f t="shared" si="7"/>
        <v>0</v>
      </c>
      <c r="V27" s="159">
        <f>'Staff input data'!U27</f>
        <v>0</v>
      </c>
      <c r="W27" s="159">
        <f>'Desired output'!U27</f>
        <v>0</v>
      </c>
      <c r="X27" s="159">
        <f>'EB Model output'!U27</f>
        <v>0</v>
      </c>
      <c r="Y27" s="159">
        <f t="shared" si="8"/>
        <v>0</v>
      </c>
      <c r="Z27" s="159">
        <f t="shared" si="9"/>
        <v>0</v>
      </c>
      <c r="AA27" s="159">
        <f>'Staff input data'!X27</f>
        <v>0</v>
      </c>
      <c r="AB27" s="159">
        <f>'Desired output'!X27</f>
        <v>0</v>
      </c>
      <c r="AC27" s="159">
        <f>'EB Model output'!X27</f>
        <v>0</v>
      </c>
      <c r="AD27" s="159">
        <f t="shared" si="10"/>
        <v>0</v>
      </c>
      <c r="AE27" s="159">
        <f t="shared" si="11"/>
        <v>0</v>
      </c>
      <c r="AF27" s="159">
        <f>'Staff input data'!Y27</f>
        <v>0</v>
      </c>
      <c r="AG27" s="159">
        <f>'Desired output'!Y27</f>
        <v>0</v>
      </c>
      <c r="AH27" s="159">
        <f>'EB Model output'!Y27</f>
        <v>0</v>
      </c>
      <c r="AI27" s="159">
        <f t="shared" si="12"/>
        <v>0</v>
      </c>
      <c r="AJ27" s="159">
        <f t="shared" si="13"/>
        <v>0</v>
      </c>
      <c r="AK27" s="159">
        <f>'Staff input data'!AF27</f>
        <v>0</v>
      </c>
      <c r="AL27" s="159">
        <f>'Desired output'!AH27</f>
        <v>0</v>
      </c>
      <c r="AM27" s="159">
        <f>'EB Model output'!AG27</f>
        <v>0</v>
      </c>
      <c r="AN27" s="159">
        <f t="shared" si="14"/>
        <v>0</v>
      </c>
      <c r="AO27" s="159">
        <f t="shared" si="15"/>
        <v>0</v>
      </c>
      <c r="AP27" s="159">
        <f>'Staff input data'!AA27</f>
        <v>0</v>
      </c>
      <c r="AQ27" s="160">
        <f>'Desired output'!AA27</f>
        <v>0</v>
      </c>
      <c r="AR27" s="159">
        <f>'EB Model output'!AA27</f>
        <v>0</v>
      </c>
      <c r="AS27" s="159">
        <f t="shared" si="16"/>
        <v>0</v>
      </c>
      <c r="AT27" s="159">
        <f t="shared" si="17"/>
        <v>0</v>
      </c>
      <c r="AU27" s="159">
        <f>'Staff input data'!AC27</f>
        <v>0</v>
      </c>
      <c r="AV27" s="159">
        <f>'Desired output'!AC27+'Desired output'!AD27</f>
        <v>0</v>
      </c>
      <c r="AW27" s="159">
        <f>'EB Model output'!AC27+'EB Model output'!AD27</f>
        <v>0</v>
      </c>
      <c r="AX27" s="159">
        <f t="shared" si="18"/>
        <v>0</v>
      </c>
      <c r="AY27" s="159">
        <f t="shared" si="19"/>
        <v>0</v>
      </c>
      <c r="AZ27" s="159">
        <f>'Staff input data'!AH27</f>
        <v>0</v>
      </c>
      <c r="BA27" s="159">
        <f>'Desired output'!AJ27</f>
        <v>0</v>
      </c>
      <c r="BB27" s="159">
        <f>'EB Model output'!AI27</f>
        <v>0</v>
      </c>
      <c r="BC27" s="159">
        <f t="shared" si="20"/>
        <v>0</v>
      </c>
      <c r="BD27" s="159">
        <f t="shared" si="21"/>
        <v>0</v>
      </c>
      <c r="BE27" s="159">
        <f>'Staff input data'!AG27</f>
        <v>0</v>
      </c>
      <c r="BF27" s="159">
        <f>'Desired output'!AI27</f>
        <v>0</v>
      </c>
      <c r="BG27" s="159">
        <f>'EB Model output'!AH27</f>
        <v>0</v>
      </c>
      <c r="BH27" s="159">
        <f t="shared" si="22"/>
        <v>0</v>
      </c>
      <c r="BI27" s="159">
        <f t="shared" si="23"/>
        <v>0</v>
      </c>
      <c r="BJ27" s="158">
        <f>'Staff input data'!AL27</f>
        <v>0</v>
      </c>
      <c r="BK27" s="158">
        <f>'Desired output'!AN27</f>
        <v>0</v>
      </c>
      <c r="BL27" s="158">
        <f>'EB Model output'!AM27</f>
        <v>0</v>
      </c>
      <c r="BM27" s="159">
        <f t="shared" si="24"/>
        <v>0</v>
      </c>
      <c r="BN27" s="159">
        <f t="shared" si="25"/>
        <v>0</v>
      </c>
      <c r="BO27" s="158">
        <f>'Staff input data'!AM27</f>
        <v>0</v>
      </c>
      <c r="BP27" s="158">
        <f>'Desired output'!AO27</f>
        <v>0</v>
      </c>
      <c r="BQ27" s="158">
        <f>'EB Model output'!AN27</f>
        <v>0</v>
      </c>
      <c r="BR27" s="159">
        <f t="shared" si="26"/>
        <v>0</v>
      </c>
      <c r="BS27" s="159">
        <f t="shared" si="27"/>
        <v>0</v>
      </c>
      <c r="BT27" s="161">
        <f>'Staff input data'!AN27</f>
        <v>0</v>
      </c>
      <c r="BU27" s="161">
        <f>'Desired output'!AP27</f>
        <v>0</v>
      </c>
      <c r="BV27" s="161">
        <f>'EB Model output'!AO27</f>
        <v>0</v>
      </c>
      <c r="BW27" s="159">
        <f t="shared" si="28"/>
        <v>0</v>
      </c>
      <c r="BX27" s="162">
        <f t="shared" si="29"/>
        <v>0</v>
      </c>
    </row>
    <row r="28" spans="1:76" x14ac:dyDescent="0.2">
      <c r="A28" s="99" t="str">
        <f>IF('Student input data'!B28="","-",'Student input data'!B28)</f>
        <v>-</v>
      </c>
      <c r="B28" s="158">
        <f>'Staff input data'!C28</f>
        <v>0</v>
      </c>
      <c r="C28" s="159">
        <f>'Desired output'!C28</f>
        <v>0</v>
      </c>
      <c r="D28" s="159">
        <f>'EB Model output'!C28</f>
        <v>0</v>
      </c>
      <c r="E28" s="159">
        <f t="shared" si="0"/>
        <v>0</v>
      </c>
      <c r="F28" s="159">
        <f t="shared" si="1"/>
        <v>0</v>
      </c>
      <c r="G28" s="159">
        <f>'Staff input data'!R28</f>
        <v>0</v>
      </c>
      <c r="H28" s="159">
        <f>'Desired output'!R28</f>
        <v>0</v>
      </c>
      <c r="I28" s="159">
        <f>'EB Model output'!R28</f>
        <v>0</v>
      </c>
      <c r="J28" s="159">
        <f t="shared" si="2"/>
        <v>0</v>
      </c>
      <c r="K28" s="159">
        <f t="shared" si="3"/>
        <v>0</v>
      </c>
      <c r="L28" s="159">
        <f>'Staff input data'!Z28</f>
        <v>0</v>
      </c>
      <c r="M28" s="159">
        <f>'Desired output'!Z28</f>
        <v>0</v>
      </c>
      <c r="N28" s="159">
        <f>'EB Model output'!Z28</f>
        <v>0</v>
      </c>
      <c r="O28" s="159">
        <f t="shared" si="4"/>
        <v>0</v>
      </c>
      <c r="P28" s="159">
        <f t="shared" si="5"/>
        <v>0</v>
      </c>
      <c r="Q28" s="159">
        <f>'Staff input data'!W28</f>
        <v>0</v>
      </c>
      <c r="R28" s="159">
        <f>'Desired output'!W28</f>
        <v>0</v>
      </c>
      <c r="S28" s="159">
        <f>'EB Model output'!W28</f>
        <v>0</v>
      </c>
      <c r="T28" s="159">
        <f t="shared" si="6"/>
        <v>0</v>
      </c>
      <c r="U28" s="159">
        <f t="shared" si="7"/>
        <v>0</v>
      </c>
      <c r="V28" s="159">
        <f>'Staff input data'!U28</f>
        <v>0</v>
      </c>
      <c r="W28" s="159">
        <f>'Desired output'!U28</f>
        <v>0</v>
      </c>
      <c r="X28" s="159">
        <f>'EB Model output'!U28</f>
        <v>0</v>
      </c>
      <c r="Y28" s="159">
        <f t="shared" si="8"/>
        <v>0</v>
      </c>
      <c r="Z28" s="159">
        <f t="shared" si="9"/>
        <v>0</v>
      </c>
      <c r="AA28" s="159">
        <f>'Staff input data'!X28</f>
        <v>0</v>
      </c>
      <c r="AB28" s="159">
        <f>'Desired output'!X28</f>
        <v>0</v>
      </c>
      <c r="AC28" s="159">
        <f>'EB Model output'!X28</f>
        <v>0</v>
      </c>
      <c r="AD28" s="159">
        <f t="shared" si="10"/>
        <v>0</v>
      </c>
      <c r="AE28" s="159">
        <f t="shared" si="11"/>
        <v>0</v>
      </c>
      <c r="AF28" s="159">
        <f>'Staff input data'!Y28</f>
        <v>0</v>
      </c>
      <c r="AG28" s="159">
        <f>'Desired output'!Y28</f>
        <v>0</v>
      </c>
      <c r="AH28" s="159">
        <f>'EB Model output'!Y28</f>
        <v>0</v>
      </c>
      <c r="AI28" s="159">
        <f t="shared" si="12"/>
        <v>0</v>
      </c>
      <c r="AJ28" s="159">
        <f t="shared" si="13"/>
        <v>0</v>
      </c>
      <c r="AK28" s="159">
        <f>'Staff input data'!AF28</f>
        <v>0</v>
      </c>
      <c r="AL28" s="159">
        <f>'Desired output'!AH28</f>
        <v>0</v>
      </c>
      <c r="AM28" s="159">
        <f>'EB Model output'!AG28</f>
        <v>0</v>
      </c>
      <c r="AN28" s="159">
        <f t="shared" si="14"/>
        <v>0</v>
      </c>
      <c r="AO28" s="159">
        <f t="shared" si="15"/>
        <v>0</v>
      </c>
      <c r="AP28" s="159">
        <f>'Staff input data'!AA28</f>
        <v>0</v>
      </c>
      <c r="AQ28" s="160">
        <f>'Desired output'!AA28</f>
        <v>0</v>
      </c>
      <c r="AR28" s="159">
        <f>'EB Model output'!AA28</f>
        <v>0</v>
      </c>
      <c r="AS28" s="159">
        <f t="shared" si="16"/>
        <v>0</v>
      </c>
      <c r="AT28" s="159">
        <f t="shared" si="17"/>
        <v>0</v>
      </c>
      <c r="AU28" s="159">
        <f>'Staff input data'!AC28</f>
        <v>0</v>
      </c>
      <c r="AV28" s="159">
        <f>'Desired output'!AC28+'Desired output'!AD28</f>
        <v>0</v>
      </c>
      <c r="AW28" s="159">
        <f>'EB Model output'!AC28+'EB Model output'!AD28</f>
        <v>0</v>
      </c>
      <c r="AX28" s="159">
        <f t="shared" si="18"/>
        <v>0</v>
      </c>
      <c r="AY28" s="159">
        <f t="shared" si="19"/>
        <v>0</v>
      </c>
      <c r="AZ28" s="159">
        <f>'Staff input data'!AH28</f>
        <v>0</v>
      </c>
      <c r="BA28" s="159">
        <f>'Desired output'!AJ28</f>
        <v>0</v>
      </c>
      <c r="BB28" s="159">
        <f>'EB Model output'!AI28</f>
        <v>0</v>
      </c>
      <c r="BC28" s="159">
        <f t="shared" si="20"/>
        <v>0</v>
      </c>
      <c r="BD28" s="159">
        <f t="shared" si="21"/>
        <v>0</v>
      </c>
      <c r="BE28" s="159">
        <f>'Staff input data'!AG28</f>
        <v>0</v>
      </c>
      <c r="BF28" s="159">
        <f>'Desired output'!AI28</f>
        <v>0</v>
      </c>
      <c r="BG28" s="159">
        <f>'EB Model output'!AH28</f>
        <v>0</v>
      </c>
      <c r="BH28" s="159">
        <f t="shared" si="22"/>
        <v>0</v>
      </c>
      <c r="BI28" s="159">
        <f t="shared" si="23"/>
        <v>0</v>
      </c>
      <c r="BJ28" s="158">
        <f>'Staff input data'!AL28</f>
        <v>0</v>
      </c>
      <c r="BK28" s="158">
        <f>'Desired output'!AN28</f>
        <v>0</v>
      </c>
      <c r="BL28" s="158">
        <f>'EB Model output'!AM28</f>
        <v>0</v>
      </c>
      <c r="BM28" s="159">
        <f t="shared" si="24"/>
        <v>0</v>
      </c>
      <c r="BN28" s="159">
        <f t="shared" si="25"/>
        <v>0</v>
      </c>
      <c r="BO28" s="158">
        <f>'Staff input data'!AM28</f>
        <v>0</v>
      </c>
      <c r="BP28" s="158">
        <f>'Desired output'!AO28</f>
        <v>0</v>
      </c>
      <c r="BQ28" s="158">
        <f>'EB Model output'!AN28</f>
        <v>0</v>
      </c>
      <c r="BR28" s="159">
        <f t="shared" si="26"/>
        <v>0</v>
      </c>
      <c r="BS28" s="159">
        <f t="shared" si="27"/>
        <v>0</v>
      </c>
      <c r="BT28" s="161">
        <f>'Staff input data'!AN28</f>
        <v>0</v>
      </c>
      <c r="BU28" s="161">
        <f>'Desired output'!AP28</f>
        <v>0</v>
      </c>
      <c r="BV28" s="161">
        <f>'EB Model output'!AO28</f>
        <v>0</v>
      </c>
      <c r="BW28" s="159">
        <f t="shared" si="28"/>
        <v>0</v>
      </c>
      <c r="BX28" s="162">
        <f t="shared" si="29"/>
        <v>0</v>
      </c>
    </row>
    <row r="29" spans="1:76" x14ac:dyDescent="0.2">
      <c r="A29" s="99" t="str">
        <f>IF('Student input data'!B29="","-",'Student input data'!B29)</f>
        <v>-</v>
      </c>
      <c r="B29" s="158">
        <f>'Staff input data'!C29</f>
        <v>0</v>
      </c>
      <c r="C29" s="159">
        <f>'Desired output'!C29</f>
        <v>0</v>
      </c>
      <c r="D29" s="159">
        <f>'EB Model output'!C29</f>
        <v>0</v>
      </c>
      <c r="E29" s="159">
        <f t="shared" si="0"/>
        <v>0</v>
      </c>
      <c r="F29" s="159">
        <f t="shared" si="1"/>
        <v>0</v>
      </c>
      <c r="G29" s="159">
        <f>'Staff input data'!R29</f>
        <v>0</v>
      </c>
      <c r="H29" s="159">
        <f>'Desired output'!R29</f>
        <v>0</v>
      </c>
      <c r="I29" s="159">
        <f>'EB Model output'!R29</f>
        <v>0</v>
      </c>
      <c r="J29" s="159">
        <f t="shared" si="2"/>
        <v>0</v>
      </c>
      <c r="K29" s="159">
        <f t="shared" si="3"/>
        <v>0</v>
      </c>
      <c r="L29" s="159">
        <f>'Staff input data'!Z29</f>
        <v>0</v>
      </c>
      <c r="M29" s="159">
        <f>'Desired output'!Z29</f>
        <v>0</v>
      </c>
      <c r="N29" s="159">
        <f>'EB Model output'!Z29</f>
        <v>0</v>
      </c>
      <c r="O29" s="159">
        <f t="shared" si="4"/>
        <v>0</v>
      </c>
      <c r="P29" s="159">
        <f t="shared" si="5"/>
        <v>0</v>
      </c>
      <c r="Q29" s="159">
        <f>'Staff input data'!W29</f>
        <v>0</v>
      </c>
      <c r="R29" s="159">
        <f>'Desired output'!W29</f>
        <v>0</v>
      </c>
      <c r="S29" s="159">
        <f>'EB Model output'!W29</f>
        <v>0</v>
      </c>
      <c r="T29" s="159">
        <f t="shared" si="6"/>
        <v>0</v>
      </c>
      <c r="U29" s="159">
        <f t="shared" si="7"/>
        <v>0</v>
      </c>
      <c r="V29" s="159">
        <f>'Staff input data'!U29</f>
        <v>0</v>
      </c>
      <c r="W29" s="159">
        <f>'Desired output'!U29</f>
        <v>0</v>
      </c>
      <c r="X29" s="159">
        <f>'EB Model output'!U29</f>
        <v>0</v>
      </c>
      <c r="Y29" s="159">
        <f t="shared" si="8"/>
        <v>0</v>
      </c>
      <c r="Z29" s="159">
        <f t="shared" si="9"/>
        <v>0</v>
      </c>
      <c r="AA29" s="159">
        <f>'Staff input data'!X29</f>
        <v>0</v>
      </c>
      <c r="AB29" s="159">
        <f>'Desired output'!X29</f>
        <v>0</v>
      </c>
      <c r="AC29" s="159">
        <f>'EB Model output'!X29</f>
        <v>0</v>
      </c>
      <c r="AD29" s="159">
        <f t="shared" si="10"/>
        <v>0</v>
      </c>
      <c r="AE29" s="159">
        <f t="shared" si="11"/>
        <v>0</v>
      </c>
      <c r="AF29" s="159">
        <f>'Staff input data'!Y29</f>
        <v>0</v>
      </c>
      <c r="AG29" s="159">
        <f>'Desired output'!Y29</f>
        <v>0</v>
      </c>
      <c r="AH29" s="159">
        <f>'EB Model output'!Y29</f>
        <v>0</v>
      </c>
      <c r="AI29" s="159">
        <f t="shared" si="12"/>
        <v>0</v>
      </c>
      <c r="AJ29" s="159">
        <f t="shared" si="13"/>
        <v>0</v>
      </c>
      <c r="AK29" s="159">
        <f>'Staff input data'!AF29</f>
        <v>0</v>
      </c>
      <c r="AL29" s="159">
        <f>'Desired output'!AH29</f>
        <v>0</v>
      </c>
      <c r="AM29" s="159">
        <f>'EB Model output'!AG29</f>
        <v>0</v>
      </c>
      <c r="AN29" s="159">
        <f t="shared" si="14"/>
        <v>0</v>
      </c>
      <c r="AO29" s="159">
        <f t="shared" si="15"/>
        <v>0</v>
      </c>
      <c r="AP29" s="159">
        <f>'Staff input data'!AA29</f>
        <v>0</v>
      </c>
      <c r="AQ29" s="160">
        <f>'Desired output'!AA29</f>
        <v>0</v>
      </c>
      <c r="AR29" s="159">
        <f>'EB Model output'!AA29</f>
        <v>0</v>
      </c>
      <c r="AS29" s="159">
        <f t="shared" si="16"/>
        <v>0</v>
      </c>
      <c r="AT29" s="159">
        <f t="shared" si="17"/>
        <v>0</v>
      </c>
      <c r="AU29" s="159">
        <f>'Staff input data'!AC29</f>
        <v>0</v>
      </c>
      <c r="AV29" s="159">
        <f>'Desired output'!AC29+'Desired output'!AD29</f>
        <v>0</v>
      </c>
      <c r="AW29" s="159">
        <f>'EB Model output'!AC29+'EB Model output'!AD29</f>
        <v>0</v>
      </c>
      <c r="AX29" s="159">
        <f t="shared" si="18"/>
        <v>0</v>
      </c>
      <c r="AY29" s="159">
        <f t="shared" si="19"/>
        <v>0</v>
      </c>
      <c r="AZ29" s="159">
        <f>'Staff input data'!AH29</f>
        <v>0</v>
      </c>
      <c r="BA29" s="159">
        <f>'Desired output'!AJ29</f>
        <v>0</v>
      </c>
      <c r="BB29" s="159">
        <f>'EB Model output'!AI29</f>
        <v>0</v>
      </c>
      <c r="BC29" s="159">
        <f t="shared" si="20"/>
        <v>0</v>
      </c>
      <c r="BD29" s="159">
        <f t="shared" si="21"/>
        <v>0</v>
      </c>
      <c r="BE29" s="159">
        <f>'Staff input data'!AG29</f>
        <v>0</v>
      </c>
      <c r="BF29" s="159">
        <f>'Desired output'!AI29</f>
        <v>0</v>
      </c>
      <c r="BG29" s="159">
        <f>'EB Model output'!AH29</f>
        <v>0</v>
      </c>
      <c r="BH29" s="159">
        <f t="shared" si="22"/>
        <v>0</v>
      </c>
      <c r="BI29" s="159">
        <f t="shared" si="23"/>
        <v>0</v>
      </c>
      <c r="BJ29" s="158">
        <f>'Staff input data'!AL29</f>
        <v>0</v>
      </c>
      <c r="BK29" s="158">
        <f>'Desired output'!AN29</f>
        <v>0</v>
      </c>
      <c r="BL29" s="158">
        <f>'EB Model output'!AM29</f>
        <v>0</v>
      </c>
      <c r="BM29" s="159">
        <f t="shared" si="24"/>
        <v>0</v>
      </c>
      <c r="BN29" s="159">
        <f t="shared" si="25"/>
        <v>0</v>
      </c>
      <c r="BO29" s="158">
        <f>'Staff input data'!AM29</f>
        <v>0</v>
      </c>
      <c r="BP29" s="158">
        <f>'Desired output'!AO29</f>
        <v>0</v>
      </c>
      <c r="BQ29" s="158">
        <f>'EB Model output'!AN29</f>
        <v>0</v>
      </c>
      <c r="BR29" s="159">
        <f t="shared" si="26"/>
        <v>0</v>
      </c>
      <c r="BS29" s="159">
        <f t="shared" si="27"/>
        <v>0</v>
      </c>
      <c r="BT29" s="161">
        <f>'Staff input data'!AN29</f>
        <v>0</v>
      </c>
      <c r="BU29" s="161">
        <f>'Desired output'!AP29</f>
        <v>0</v>
      </c>
      <c r="BV29" s="161">
        <f>'EB Model output'!AO29</f>
        <v>0</v>
      </c>
      <c r="BW29" s="159">
        <f t="shared" si="28"/>
        <v>0</v>
      </c>
      <c r="BX29" s="162">
        <f t="shared" si="29"/>
        <v>0</v>
      </c>
    </row>
    <row r="30" spans="1:76" x14ac:dyDescent="0.2">
      <c r="A30" s="99" t="str">
        <f>IF('Student input data'!B30="","-",'Student input data'!B30)</f>
        <v>-</v>
      </c>
      <c r="B30" s="158">
        <f>'Staff input data'!C30</f>
        <v>0</v>
      </c>
      <c r="C30" s="159">
        <f>'Desired output'!C30</f>
        <v>0</v>
      </c>
      <c r="D30" s="159">
        <f>'EB Model output'!C30</f>
        <v>0</v>
      </c>
      <c r="E30" s="159">
        <f t="shared" si="0"/>
        <v>0</v>
      </c>
      <c r="F30" s="159">
        <f t="shared" si="1"/>
        <v>0</v>
      </c>
      <c r="G30" s="159">
        <f>'Staff input data'!R30</f>
        <v>0</v>
      </c>
      <c r="H30" s="159">
        <f>'Desired output'!R30</f>
        <v>0</v>
      </c>
      <c r="I30" s="159">
        <f>'EB Model output'!R30</f>
        <v>0</v>
      </c>
      <c r="J30" s="159">
        <f t="shared" si="2"/>
        <v>0</v>
      </c>
      <c r="K30" s="159">
        <f t="shared" si="3"/>
        <v>0</v>
      </c>
      <c r="L30" s="159">
        <f>'Staff input data'!Z30</f>
        <v>0</v>
      </c>
      <c r="M30" s="159">
        <f>'Desired output'!Z30</f>
        <v>0</v>
      </c>
      <c r="N30" s="159">
        <f>'EB Model output'!Z30</f>
        <v>0</v>
      </c>
      <c r="O30" s="159">
        <f t="shared" si="4"/>
        <v>0</v>
      </c>
      <c r="P30" s="159">
        <f t="shared" si="5"/>
        <v>0</v>
      </c>
      <c r="Q30" s="159">
        <f>'Staff input data'!W30</f>
        <v>0</v>
      </c>
      <c r="R30" s="159">
        <f>'Desired output'!W30</f>
        <v>0</v>
      </c>
      <c r="S30" s="159">
        <f>'EB Model output'!W30</f>
        <v>0</v>
      </c>
      <c r="T30" s="159">
        <f t="shared" si="6"/>
        <v>0</v>
      </c>
      <c r="U30" s="159">
        <f t="shared" si="7"/>
        <v>0</v>
      </c>
      <c r="V30" s="159">
        <f>'Staff input data'!U30</f>
        <v>0</v>
      </c>
      <c r="W30" s="159">
        <f>'Desired output'!U30</f>
        <v>0</v>
      </c>
      <c r="X30" s="159">
        <f>'EB Model output'!U30</f>
        <v>0</v>
      </c>
      <c r="Y30" s="159">
        <f t="shared" si="8"/>
        <v>0</v>
      </c>
      <c r="Z30" s="159">
        <f t="shared" si="9"/>
        <v>0</v>
      </c>
      <c r="AA30" s="159">
        <f>'Staff input data'!X30</f>
        <v>0</v>
      </c>
      <c r="AB30" s="159">
        <f>'Desired output'!X30</f>
        <v>0</v>
      </c>
      <c r="AC30" s="159">
        <f>'EB Model output'!X30</f>
        <v>0</v>
      </c>
      <c r="AD30" s="159">
        <f t="shared" si="10"/>
        <v>0</v>
      </c>
      <c r="AE30" s="159">
        <f t="shared" si="11"/>
        <v>0</v>
      </c>
      <c r="AF30" s="159">
        <f>'Staff input data'!Y30</f>
        <v>0</v>
      </c>
      <c r="AG30" s="159">
        <f>'Desired output'!Y30</f>
        <v>0</v>
      </c>
      <c r="AH30" s="159">
        <f>'EB Model output'!Y30</f>
        <v>0</v>
      </c>
      <c r="AI30" s="159">
        <f t="shared" si="12"/>
        <v>0</v>
      </c>
      <c r="AJ30" s="159">
        <f t="shared" si="13"/>
        <v>0</v>
      </c>
      <c r="AK30" s="159">
        <f>'Staff input data'!AF30</f>
        <v>0</v>
      </c>
      <c r="AL30" s="159">
        <f>'Desired output'!AH30</f>
        <v>0</v>
      </c>
      <c r="AM30" s="159">
        <f>'EB Model output'!AG30</f>
        <v>0</v>
      </c>
      <c r="AN30" s="159">
        <f t="shared" si="14"/>
        <v>0</v>
      </c>
      <c r="AO30" s="159">
        <f t="shared" si="15"/>
        <v>0</v>
      </c>
      <c r="AP30" s="159">
        <f>'Staff input data'!AA30</f>
        <v>0</v>
      </c>
      <c r="AQ30" s="160">
        <f>'Desired output'!AA30</f>
        <v>0</v>
      </c>
      <c r="AR30" s="159">
        <f>'EB Model output'!AA30</f>
        <v>0</v>
      </c>
      <c r="AS30" s="159">
        <f t="shared" si="16"/>
        <v>0</v>
      </c>
      <c r="AT30" s="159">
        <f t="shared" si="17"/>
        <v>0</v>
      </c>
      <c r="AU30" s="159">
        <f>'Staff input data'!AC30</f>
        <v>0</v>
      </c>
      <c r="AV30" s="159">
        <f>'Desired output'!AC30+'Desired output'!AD30</f>
        <v>0</v>
      </c>
      <c r="AW30" s="159">
        <f>'EB Model output'!AC30+'EB Model output'!AD30</f>
        <v>0</v>
      </c>
      <c r="AX30" s="159">
        <f t="shared" si="18"/>
        <v>0</v>
      </c>
      <c r="AY30" s="159">
        <f t="shared" si="19"/>
        <v>0</v>
      </c>
      <c r="AZ30" s="159">
        <f>'Staff input data'!AH30</f>
        <v>0</v>
      </c>
      <c r="BA30" s="159">
        <f>'Desired output'!AJ30</f>
        <v>0</v>
      </c>
      <c r="BB30" s="159">
        <f>'EB Model output'!AI30</f>
        <v>0</v>
      </c>
      <c r="BC30" s="159">
        <f t="shared" si="20"/>
        <v>0</v>
      </c>
      <c r="BD30" s="159">
        <f t="shared" si="21"/>
        <v>0</v>
      </c>
      <c r="BE30" s="159">
        <f>'Staff input data'!AG30</f>
        <v>0</v>
      </c>
      <c r="BF30" s="159">
        <f>'Desired output'!AI30</f>
        <v>0</v>
      </c>
      <c r="BG30" s="159">
        <f>'EB Model output'!AH30</f>
        <v>0</v>
      </c>
      <c r="BH30" s="159">
        <f t="shared" si="22"/>
        <v>0</v>
      </c>
      <c r="BI30" s="159">
        <f t="shared" si="23"/>
        <v>0</v>
      </c>
      <c r="BJ30" s="158">
        <f>'Staff input data'!AL30</f>
        <v>0</v>
      </c>
      <c r="BK30" s="158">
        <f>'Desired output'!AN30</f>
        <v>0</v>
      </c>
      <c r="BL30" s="158">
        <f>'EB Model output'!AM30</f>
        <v>0</v>
      </c>
      <c r="BM30" s="159">
        <f t="shared" si="24"/>
        <v>0</v>
      </c>
      <c r="BN30" s="159">
        <f t="shared" si="25"/>
        <v>0</v>
      </c>
      <c r="BO30" s="158">
        <f>'Staff input data'!AM30</f>
        <v>0</v>
      </c>
      <c r="BP30" s="158">
        <f>'Desired output'!AO30</f>
        <v>0</v>
      </c>
      <c r="BQ30" s="158">
        <f>'EB Model output'!AN30</f>
        <v>0</v>
      </c>
      <c r="BR30" s="159">
        <f t="shared" si="26"/>
        <v>0</v>
      </c>
      <c r="BS30" s="159">
        <f t="shared" si="27"/>
        <v>0</v>
      </c>
      <c r="BT30" s="161">
        <f>'Staff input data'!AN30</f>
        <v>0</v>
      </c>
      <c r="BU30" s="161">
        <f>'Desired output'!AP30</f>
        <v>0</v>
      </c>
      <c r="BV30" s="161">
        <f>'EB Model output'!AO30</f>
        <v>0</v>
      </c>
      <c r="BW30" s="159">
        <f t="shared" si="28"/>
        <v>0</v>
      </c>
      <c r="BX30" s="162">
        <f t="shared" si="29"/>
        <v>0</v>
      </c>
    </row>
    <row r="31" spans="1:76" x14ac:dyDescent="0.2">
      <c r="A31" s="99" t="str">
        <f>IF('Student input data'!B31="","-",'Student input data'!B31)</f>
        <v>-</v>
      </c>
      <c r="B31" s="158">
        <f>'Staff input data'!C31</f>
        <v>0</v>
      </c>
      <c r="C31" s="159">
        <f>'Desired output'!C31</f>
        <v>0</v>
      </c>
      <c r="D31" s="159">
        <f>'EB Model output'!C31</f>
        <v>0</v>
      </c>
      <c r="E31" s="159">
        <f t="shared" si="0"/>
        <v>0</v>
      </c>
      <c r="F31" s="159">
        <f t="shared" si="1"/>
        <v>0</v>
      </c>
      <c r="G31" s="159">
        <f>'Staff input data'!R31</f>
        <v>0</v>
      </c>
      <c r="H31" s="159">
        <f>'Desired output'!R31</f>
        <v>0</v>
      </c>
      <c r="I31" s="159">
        <f>'EB Model output'!R31</f>
        <v>0</v>
      </c>
      <c r="J31" s="159">
        <f t="shared" si="2"/>
        <v>0</v>
      </c>
      <c r="K31" s="159">
        <f t="shared" si="3"/>
        <v>0</v>
      </c>
      <c r="L31" s="159">
        <f>'Staff input data'!Z31</f>
        <v>0</v>
      </c>
      <c r="M31" s="159">
        <f>'Desired output'!Z31</f>
        <v>0</v>
      </c>
      <c r="N31" s="159">
        <f>'EB Model output'!Z31</f>
        <v>0</v>
      </c>
      <c r="O31" s="159">
        <f t="shared" si="4"/>
        <v>0</v>
      </c>
      <c r="P31" s="159">
        <f t="shared" si="5"/>
        <v>0</v>
      </c>
      <c r="Q31" s="159">
        <f>'Staff input data'!W31</f>
        <v>0</v>
      </c>
      <c r="R31" s="159">
        <f>'Desired output'!W31</f>
        <v>0</v>
      </c>
      <c r="S31" s="159">
        <f>'EB Model output'!W31</f>
        <v>0</v>
      </c>
      <c r="T31" s="159">
        <f t="shared" si="6"/>
        <v>0</v>
      </c>
      <c r="U31" s="159">
        <f t="shared" si="7"/>
        <v>0</v>
      </c>
      <c r="V31" s="159">
        <f>'Staff input data'!U31</f>
        <v>0</v>
      </c>
      <c r="W31" s="159">
        <f>'Desired output'!U31</f>
        <v>0</v>
      </c>
      <c r="X31" s="159">
        <f>'EB Model output'!U31</f>
        <v>0</v>
      </c>
      <c r="Y31" s="159">
        <f t="shared" si="8"/>
        <v>0</v>
      </c>
      <c r="Z31" s="159">
        <f t="shared" si="9"/>
        <v>0</v>
      </c>
      <c r="AA31" s="159">
        <f>'Staff input data'!X31</f>
        <v>0</v>
      </c>
      <c r="AB31" s="159">
        <f>'Desired output'!X31</f>
        <v>0</v>
      </c>
      <c r="AC31" s="159">
        <f>'EB Model output'!X31</f>
        <v>0</v>
      </c>
      <c r="AD31" s="159">
        <f t="shared" si="10"/>
        <v>0</v>
      </c>
      <c r="AE31" s="159">
        <f t="shared" si="11"/>
        <v>0</v>
      </c>
      <c r="AF31" s="159">
        <f>'Staff input data'!Y31</f>
        <v>0</v>
      </c>
      <c r="AG31" s="159">
        <f>'Desired output'!Y31</f>
        <v>0</v>
      </c>
      <c r="AH31" s="159">
        <f>'EB Model output'!Y31</f>
        <v>0</v>
      </c>
      <c r="AI31" s="159">
        <f t="shared" si="12"/>
        <v>0</v>
      </c>
      <c r="AJ31" s="159">
        <f t="shared" si="13"/>
        <v>0</v>
      </c>
      <c r="AK31" s="159">
        <f>'Staff input data'!AF31</f>
        <v>0</v>
      </c>
      <c r="AL31" s="159">
        <f>'Desired output'!AH31</f>
        <v>0</v>
      </c>
      <c r="AM31" s="159">
        <f>'EB Model output'!AG31</f>
        <v>0</v>
      </c>
      <c r="AN31" s="159">
        <f t="shared" si="14"/>
        <v>0</v>
      </c>
      <c r="AO31" s="159">
        <f t="shared" si="15"/>
        <v>0</v>
      </c>
      <c r="AP31" s="159">
        <f>'Staff input data'!AA31</f>
        <v>0</v>
      </c>
      <c r="AQ31" s="160">
        <f>'Desired output'!AA31</f>
        <v>0</v>
      </c>
      <c r="AR31" s="159">
        <f>'EB Model output'!AA31</f>
        <v>0</v>
      </c>
      <c r="AS31" s="159">
        <f t="shared" si="16"/>
        <v>0</v>
      </c>
      <c r="AT31" s="159">
        <f t="shared" si="17"/>
        <v>0</v>
      </c>
      <c r="AU31" s="159">
        <f>'Staff input data'!AC31</f>
        <v>0</v>
      </c>
      <c r="AV31" s="159">
        <f>'Desired output'!AC31+'Desired output'!AD31</f>
        <v>0</v>
      </c>
      <c r="AW31" s="159">
        <f>'EB Model output'!AC31+'EB Model output'!AD31</f>
        <v>0</v>
      </c>
      <c r="AX31" s="159">
        <f t="shared" si="18"/>
        <v>0</v>
      </c>
      <c r="AY31" s="159">
        <f t="shared" si="19"/>
        <v>0</v>
      </c>
      <c r="AZ31" s="159">
        <f>'Staff input data'!AH31</f>
        <v>0</v>
      </c>
      <c r="BA31" s="159">
        <f>'Desired output'!AJ31</f>
        <v>0</v>
      </c>
      <c r="BB31" s="159">
        <f>'EB Model output'!AI31</f>
        <v>0</v>
      </c>
      <c r="BC31" s="159">
        <f t="shared" si="20"/>
        <v>0</v>
      </c>
      <c r="BD31" s="159">
        <f t="shared" si="21"/>
        <v>0</v>
      </c>
      <c r="BE31" s="159">
        <f>'Staff input data'!AG31</f>
        <v>0</v>
      </c>
      <c r="BF31" s="159">
        <f>'Desired output'!AI31</f>
        <v>0</v>
      </c>
      <c r="BG31" s="159">
        <f>'EB Model output'!AH31</f>
        <v>0</v>
      </c>
      <c r="BH31" s="159">
        <f t="shared" si="22"/>
        <v>0</v>
      </c>
      <c r="BI31" s="159">
        <f t="shared" si="23"/>
        <v>0</v>
      </c>
      <c r="BJ31" s="158">
        <f>'Staff input data'!AL31</f>
        <v>0</v>
      </c>
      <c r="BK31" s="158">
        <f>'Desired output'!AN31</f>
        <v>0</v>
      </c>
      <c r="BL31" s="158">
        <f>'EB Model output'!AM31</f>
        <v>0</v>
      </c>
      <c r="BM31" s="159">
        <f t="shared" si="24"/>
        <v>0</v>
      </c>
      <c r="BN31" s="159">
        <f t="shared" si="25"/>
        <v>0</v>
      </c>
      <c r="BO31" s="158">
        <f>'Staff input data'!AM31</f>
        <v>0</v>
      </c>
      <c r="BP31" s="158">
        <f>'Desired output'!AO31</f>
        <v>0</v>
      </c>
      <c r="BQ31" s="158">
        <f>'EB Model output'!AN31</f>
        <v>0</v>
      </c>
      <c r="BR31" s="159">
        <f t="shared" si="26"/>
        <v>0</v>
      </c>
      <c r="BS31" s="159">
        <f t="shared" si="27"/>
        <v>0</v>
      </c>
      <c r="BT31" s="161">
        <f>'Staff input data'!AN31</f>
        <v>0</v>
      </c>
      <c r="BU31" s="161">
        <f>'Desired output'!AP31</f>
        <v>0</v>
      </c>
      <c r="BV31" s="161">
        <f>'EB Model output'!AO31</f>
        <v>0</v>
      </c>
      <c r="BW31" s="159">
        <f t="shared" si="28"/>
        <v>0</v>
      </c>
      <c r="BX31" s="162">
        <f t="shared" si="29"/>
        <v>0</v>
      </c>
    </row>
    <row r="32" spans="1:76" x14ac:dyDescent="0.2">
      <c r="A32" s="99" t="str">
        <f>IF('Student input data'!B32="","-",'Student input data'!B32)</f>
        <v>-</v>
      </c>
      <c r="B32" s="158">
        <f>'Staff input data'!C32</f>
        <v>0</v>
      </c>
      <c r="C32" s="159">
        <f>'Desired output'!C32</f>
        <v>0</v>
      </c>
      <c r="D32" s="159">
        <f>'EB Model output'!C32</f>
        <v>0</v>
      </c>
      <c r="E32" s="159">
        <f t="shared" si="0"/>
        <v>0</v>
      </c>
      <c r="F32" s="159">
        <f t="shared" si="1"/>
        <v>0</v>
      </c>
      <c r="G32" s="159">
        <f>'Staff input data'!R32</f>
        <v>0</v>
      </c>
      <c r="H32" s="159">
        <f>'Desired output'!R32</f>
        <v>0</v>
      </c>
      <c r="I32" s="159">
        <f>'EB Model output'!R32</f>
        <v>0</v>
      </c>
      <c r="J32" s="159">
        <f t="shared" si="2"/>
        <v>0</v>
      </c>
      <c r="K32" s="159">
        <f t="shared" si="3"/>
        <v>0</v>
      </c>
      <c r="L32" s="159">
        <f>'Staff input data'!Z32</f>
        <v>0</v>
      </c>
      <c r="M32" s="159">
        <f>'Desired output'!Z32</f>
        <v>0</v>
      </c>
      <c r="N32" s="159">
        <f>'EB Model output'!Z32</f>
        <v>0</v>
      </c>
      <c r="O32" s="159">
        <f t="shared" si="4"/>
        <v>0</v>
      </c>
      <c r="P32" s="159">
        <f t="shared" si="5"/>
        <v>0</v>
      </c>
      <c r="Q32" s="159">
        <f>'Staff input data'!W32</f>
        <v>0</v>
      </c>
      <c r="R32" s="159">
        <f>'Desired output'!W32</f>
        <v>0</v>
      </c>
      <c r="S32" s="159">
        <f>'EB Model output'!W32</f>
        <v>0</v>
      </c>
      <c r="T32" s="159">
        <f t="shared" si="6"/>
        <v>0</v>
      </c>
      <c r="U32" s="159">
        <f t="shared" si="7"/>
        <v>0</v>
      </c>
      <c r="V32" s="159">
        <f>'Staff input data'!U32</f>
        <v>0</v>
      </c>
      <c r="W32" s="159">
        <f>'Desired output'!U32</f>
        <v>0</v>
      </c>
      <c r="X32" s="159">
        <f>'EB Model output'!U32</f>
        <v>0</v>
      </c>
      <c r="Y32" s="159">
        <f t="shared" si="8"/>
        <v>0</v>
      </c>
      <c r="Z32" s="159">
        <f t="shared" si="9"/>
        <v>0</v>
      </c>
      <c r="AA32" s="159">
        <f>'Staff input data'!X32</f>
        <v>0</v>
      </c>
      <c r="AB32" s="159">
        <f>'Desired output'!X32</f>
        <v>0</v>
      </c>
      <c r="AC32" s="159">
        <f>'EB Model output'!X32</f>
        <v>0</v>
      </c>
      <c r="AD32" s="159">
        <f t="shared" si="10"/>
        <v>0</v>
      </c>
      <c r="AE32" s="159">
        <f t="shared" si="11"/>
        <v>0</v>
      </c>
      <c r="AF32" s="159">
        <f>'Staff input data'!Y32</f>
        <v>0</v>
      </c>
      <c r="AG32" s="159">
        <f>'Desired output'!Y32</f>
        <v>0</v>
      </c>
      <c r="AH32" s="159">
        <f>'EB Model output'!Y32</f>
        <v>0</v>
      </c>
      <c r="AI32" s="159">
        <f t="shared" si="12"/>
        <v>0</v>
      </c>
      <c r="AJ32" s="159">
        <f t="shared" si="13"/>
        <v>0</v>
      </c>
      <c r="AK32" s="159">
        <f>'Staff input data'!AF32</f>
        <v>0</v>
      </c>
      <c r="AL32" s="159">
        <f>'Desired output'!AH32</f>
        <v>0</v>
      </c>
      <c r="AM32" s="159">
        <f>'EB Model output'!AG32</f>
        <v>0</v>
      </c>
      <c r="AN32" s="159">
        <f t="shared" si="14"/>
        <v>0</v>
      </c>
      <c r="AO32" s="159">
        <f t="shared" si="15"/>
        <v>0</v>
      </c>
      <c r="AP32" s="159">
        <f>'Staff input data'!AA32</f>
        <v>0</v>
      </c>
      <c r="AQ32" s="160">
        <f>'Desired output'!AA32</f>
        <v>0</v>
      </c>
      <c r="AR32" s="159">
        <f>'EB Model output'!AA32</f>
        <v>0</v>
      </c>
      <c r="AS32" s="159">
        <f t="shared" si="16"/>
        <v>0</v>
      </c>
      <c r="AT32" s="159">
        <f t="shared" si="17"/>
        <v>0</v>
      </c>
      <c r="AU32" s="159">
        <f>'Staff input data'!AC32</f>
        <v>0</v>
      </c>
      <c r="AV32" s="159">
        <f>'Desired output'!AC32+'Desired output'!AD32</f>
        <v>0</v>
      </c>
      <c r="AW32" s="159">
        <f>'EB Model output'!AC32+'EB Model output'!AD32</f>
        <v>0</v>
      </c>
      <c r="AX32" s="159">
        <f t="shared" si="18"/>
        <v>0</v>
      </c>
      <c r="AY32" s="159">
        <f t="shared" si="19"/>
        <v>0</v>
      </c>
      <c r="AZ32" s="159">
        <f>'Staff input data'!AH32</f>
        <v>0</v>
      </c>
      <c r="BA32" s="159">
        <f>'Desired output'!AJ32</f>
        <v>0</v>
      </c>
      <c r="BB32" s="159">
        <f>'EB Model output'!AI32</f>
        <v>0</v>
      </c>
      <c r="BC32" s="159">
        <f t="shared" si="20"/>
        <v>0</v>
      </c>
      <c r="BD32" s="159">
        <f t="shared" si="21"/>
        <v>0</v>
      </c>
      <c r="BE32" s="159">
        <f>'Staff input data'!AG32</f>
        <v>0</v>
      </c>
      <c r="BF32" s="159">
        <f>'Desired output'!AI32</f>
        <v>0</v>
      </c>
      <c r="BG32" s="159">
        <f>'EB Model output'!AH32</f>
        <v>0</v>
      </c>
      <c r="BH32" s="159">
        <f t="shared" si="22"/>
        <v>0</v>
      </c>
      <c r="BI32" s="159">
        <f t="shared" si="23"/>
        <v>0</v>
      </c>
      <c r="BJ32" s="158">
        <f>'Staff input data'!AL32</f>
        <v>0</v>
      </c>
      <c r="BK32" s="158">
        <f>'Desired output'!AN32</f>
        <v>0</v>
      </c>
      <c r="BL32" s="158">
        <f>'EB Model output'!AM32</f>
        <v>0</v>
      </c>
      <c r="BM32" s="159">
        <f t="shared" si="24"/>
        <v>0</v>
      </c>
      <c r="BN32" s="159">
        <f t="shared" si="25"/>
        <v>0</v>
      </c>
      <c r="BO32" s="158">
        <f>'Staff input data'!AM32</f>
        <v>0</v>
      </c>
      <c r="BP32" s="158">
        <f>'Desired output'!AO32</f>
        <v>0</v>
      </c>
      <c r="BQ32" s="158">
        <f>'EB Model output'!AN32</f>
        <v>0</v>
      </c>
      <c r="BR32" s="159">
        <f t="shared" si="26"/>
        <v>0</v>
      </c>
      <c r="BS32" s="159">
        <f t="shared" si="27"/>
        <v>0</v>
      </c>
      <c r="BT32" s="161">
        <f>'Staff input data'!AN32</f>
        <v>0</v>
      </c>
      <c r="BU32" s="161">
        <f>'Desired output'!AP32</f>
        <v>0</v>
      </c>
      <c r="BV32" s="161">
        <f>'EB Model output'!AO32</f>
        <v>0</v>
      </c>
      <c r="BW32" s="159">
        <f t="shared" si="28"/>
        <v>0</v>
      </c>
      <c r="BX32" s="162">
        <f t="shared" si="29"/>
        <v>0</v>
      </c>
    </row>
    <row r="33" spans="1:76" x14ac:dyDescent="0.2">
      <c r="A33" s="99" t="str">
        <f>IF('Student input data'!B33="","-",'Student input data'!B33)</f>
        <v>-</v>
      </c>
      <c r="B33" s="158">
        <f>'Staff input data'!C33</f>
        <v>0</v>
      </c>
      <c r="C33" s="159">
        <f>'Desired output'!C33</f>
        <v>0</v>
      </c>
      <c r="D33" s="159">
        <f>'EB Model output'!C33</f>
        <v>0</v>
      </c>
      <c r="E33" s="159">
        <f t="shared" si="0"/>
        <v>0</v>
      </c>
      <c r="F33" s="159">
        <f t="shared" si="1"/>
        <v>0</v>
      </c>
      <c r="G33" s="159">
        <f>'Staff input data'!R33</f>
        <v>0</v>
      </c>
      <c r="H33" s="159">
        <f>'Desired output'!R33</f>
        <v>0</v>
      </c>
      <c r="I33" s="159">
        <f>'EB Model output'!R33</f>
        <v>0</v>
      </c>
      <c r="J33" s="159">
        <f t="shared" si="2"/>
        <v>0</v>
      </c>
      <c r="K33" s="159">
        <f t="shared" si="3"/>
        <v>0</v>
      </c>
      <c r="L33" s="159">
        <f>'Staff input data'!Z33</f>
        <v>0</v>
      </c>
      <c r="M33" s="159">
        <f>'Desired output'!Z33</f>
        <v>0</v>
      </c>
      <c r="N33" s="159">
        <f>'EB Model output'!Z33</f>
        <v>0</v>
      </c>
      <c r="O33" s="159">
        <f t="shared" si="4"/>
        <v>0</v>
      </c>
      <c r="P33" s="159">
        <f t="shared" si="5"/>
        <v>0</v>
      </c>
      <c r="Q33" s="159">
        <f>'Staff input data'!W33</f>
        <v>0</v>
      </c>
      <c r="R33" s="159">
        <f>'Desired output'!W33</f>
        <v>0</v>
      </c>
      <c r="S33" s="159">
        <f>'EB Model output'!W33</f>
        <v>0</v>
      </c>
      <c r="T33" s="159">
        <f t="shared" si="6"/>
        <v>0</v>
      </c>
      <c r="U33" s="159">
        <f t="shared" si="7"/>
        <v>0</v>
      </c>
      <c r="V33" s="159">
        <f>'Staff input data'!U33</f>
        <v>0</v>
      </c>
      <c r="W33" s="159">
        <f>'Desired output'!U33</f>
        <v>0</v>
      </c>
      <c r="X33" s="159">
        <f>'EB Model output'!U33</f>
        <v>0</v>
      </c>
      <c r="Y33" s="159">
        <f t="shared" si="8"/>
        <v>0</v>
      </c>
      <c r="Z33" s="159">
        <f t="shared" si="9"/>
        <v>0</v>
      </c>
      <c r="AA33" s="159">
        <f>'Staff input data'!X33</f>
        <v>0</v>
      </c>
      <c r="AB33" s="159">
        <f>'Desired output'!X33</f>
        <v>0</v>
      </c>
      <c r="AC33" s="159">
        <f>'EB Model output'!X33</f>
        <v>0</v>
      </c>
      <c r="AD33" s="159">
        <f t="shared" si="10"/>
        <v>0</v>
      </c>
      <c r="AE33" s="159">
        <f t="shared" si="11"/>
        <v>0</v>
      </c>
      <c r="AF33" s="159">
        <f>'Staff input data'!Y33</f>
        <v>0</v>
      </c>
      <c r="AG33" s="159">
        <f>'Desired output'!Y33</f>
        <v>0</v>
      </c>
      <c r="AH33" s="159">
        <f>'EB Model output'!Y33</f>
        <v>0</v>
      </c>
      <c r="AI33" s="159">
        <f t="shared" si="12"/>
        <v>0</v>
      </c>
      <c r="AJ33" s="159">
        <f t="shared" si="13"/>
        <v>0</v>
      </c>
      <c r="AK33" s="159">
        <f>'Staff input data'!AF33</f>
        <v>0</v>
      </c>
      <c r="AL33" s="159">
        <f>'Desired output'!AH33</f>
        <v>0</v>
      </c>
      <c r="AM33" s="159">
        <f>'EB Model output'!AG33</f>
        <v>0</v>
      </c>
      <c r="AN33" s="159">
        <f t="shared" si="14"/>
        <v>0</v>
      </c>
      <c r="AO33" s="159">
        <f t="shared" si="15"/>
        <v>0</v>
      </c>
      <c r="AP33" s="159">
        <f>'Staff input data'!AA33</f>
        <v>0</v>
      </c>
      <c r="AQ33" s="160">
        <f>'Desired output'!AA33</f>
        <v>0</v>
      </c>
      <c r="AR33" s="159">
        <f>'EB Model output'!AA33</f>
        <v>0</v>
      </c>
      <c r="AS33" s="159">
        <f t="shared" si="16"/>
        <v>0</v>
      </c>
      <c r="AT33" s="159">
        <f t="shared" si="17"/>
        <v>0</v>
      </c>
      <c r="AU33" s="159">
        <f>'Staff input data'!AC33</f>
        <v>0</v>
      </c>
      <c r="AV33" s="159">
        <f>'Desired output'!AC33+'Desired output'!AD33</f>
        <v>0</v>
      </c>
      <c r="AW33" s="159">
        <f>'EB Model output'!AC33+'EB Model output'!AD33</f>
        <v>0</v>
      </c>
      <c r="AX33" s="159">
        <f t="shared" si="18"/>
        <v>0</v>
      </c>
      <c r="AY33" s="159">
        <f t="shared" si="19"/>
        <v>0</v>
      </c>
      <c r="AZ33" s="159">
        <f>'Staff input data'!AH33</f>
        <v>0</v>
      </c>
      <c r="BA33" s="159">
        <f>'Desired output'!AJ33</f>
        <v>0</v>
      </c>
      <c r="BB33" s="159">
        <f>'EB Model output'!AI33</f>
        <v>0</v>
      </c>
      <c r="BC33" s="159">
        <f t="shared" si="20"/>
        <v>0</v>
      </c>
      <c r="BD33" s="159">
        <f t="shared" si="21"/>
        <v>0</v>
      </c>
      <c r="BE33" s="159">
        <f>'Staff input data'!AG33</f>
        <v>0</v>
      </c>
      <c r="BF33" s="159">
        <f>'Desired output'!AI33</f>
        <v>0</v>
      </c>
      <c r="BG33" s="159">
        <f>'EB Model output'!AH33</f>
        <v>0</v>
      </c>
      <c r="BH33" s="159">
        <f t="shared" si="22"/>
        <v>0</v>
      </c>
      <c r="BI33" s="159">
        <f t="shared" si="23"/>
        <v>0</v>
      </c>
      <c r="BJ33" s="158">
        <f>'Staff input data'!AL33</f>
        <v>0</v>
      </c>
      <c r="BK33" s="158">
        <f>'Desired output'!AN33</f>
        <v>0</v>
      </c>
      <c r="BL33" s="158">
        <f>'EB Model output'!AM33</f>
        <v>0</v>
      </c>
      <c r="BM33" s="159">
        <f t="shared" si="24"/>
        <v>0</v>
      </c>
      <c r="BN33" s="159">
        <f t="shared" si="25"/>
        <v>0</v>
      </c>
      <c r="BO33" s="158">
        <f>'Staff input data'!AM33</f>
        <v>0</v>
      </c>
      <c r="BP33" s="158">
        <f>'Desired output'!AO33</f>
        <v>0</v>
      </c>
      <c r="BQ33" s="158">
        <f>'EB Model output'!AN33</f>
        <v>0</v>
      </c>
      <c r="BR33" s="159">
        <f t="shared" si="26"/>
        <v>0</v>
      </c>
      <c r="BS33" s="159">
        <f t="shared" si="27"/>
        <v>0</v>
      </c>
      <c r="BT33" s="161">
        <f>'Staff input data'!AN33</f>
        <v>0</v>
      </c>
      <c r="BU33" s="161">
        <f>'Desired output'!AP33</f>
        <v>0</v>
      </c>
      <c r="BV33" s="161">
        <f>'EB Model output'!AO33</f>
        <v>0</v>
      </c>
      <c r="BW33" s="159">
        <f t="shared" si="28"/>
        <v>0</v>
      </c>
      <c r="BX33" s="162">
        <f t="shared" si="29"/>
        <v>0</v>
      </c>
    </row>
    <row r="34" spans="1:76" x14ac:dyDescent="0.2">
      <c r="A34" s="99" t="str">
        <f>IF('Student input data'!B34="","-",'Student input data'!B34)</f>
        <v>-</v>
      </c>
      <c r="B34" s="158">
        <f>'Staff input data'!C34</f>
        <v>0</v>
      </c>
      <c r="C34" s="159">
        <f>'Desired output'!C34</f>
        <v>0</v>
      </c>
      <c r="D34" s="159">
        <f>'EB Model output'!C34</f>
        <v>0</v>
      </c>
      <c r="E34" s="159">
        <f t="shared" si="0"/>
        <v>0</v>
      </c>
      <c r="F34" s="159">
        <f t="shared" si="1"/>
        <v>0</v>
      </c>
      <c r="G34" s="159">
        <f>'Staff input data'!R34</f>
        <v>0</v>
      </c>
      <c r="H34" s="159">
        <f>'Desired output'!R34</f>
        <v>0</v>
      </c>
      <c r="I34" s="159">
        <f>'EB Model output'!R34</f>
        <v>0</v>
      </c>
      <c r="J34" s="159">
        <f t="shared" si="2"/>
        <v>0</v>
      </c>
      <c r="K34" s="159">
        <f t="shared" si="3"/>
        <v>0</v>
      </c>
      <c r="L34" s="159">
        <f>'Staff input data'!Z34</f>
        <v>0</v>
      </c>
      <c r="M34" s="159">
        <f>'Desired output'!Z34</f>
        <v>0</v>
      </c>
      <c r="N34" s="159">
        <f>'EB Model output'!Z34</f>
        <v>0</v>
      </c>
      <c r="O34" s="159">
        <f t="shared" si="4"/>
        <v>0</v>
      </c>
      <c r="P34" s="159">
        <f t="shared" si="5"/>
        <v>0</v>
      </c>
      <c r="Q34" s="159">
        <f>'Staff input data'!W34</f>
        <v>0</v>
      </c>
      <c r="R34" s="159">
        <f>'Desired output'!W34</f>
        <v>0</v>
      </c>
      <c r="S34" s="159">
        <f>'EB Model output'!W34</f>
        <v>0</v>
      </c>
      <c r="T34" s="159">
        <f t="shared" si="6"/>
        <v>0</v>
      </c>
      <c r="U34" s="159">
        <f t="shared" si="7"/>
        <v>0</v>
      </c>
      <c r="V34" s="159">
        <f>'Staff input data'!U34</f>
        <v>0</v>
      </c>
      <c r="W34" s="159">
        <f>'Desired output'!U34</f>
        <v>0</v>
      </c>
      <c r="X34" s="159">
        <f>'EB Model output'!U34</f>
        <v>0</v>
      </c>
      <c r="Y34" s="159">
        <f t="shared" si="8"/>
        <v>0</v>
      </c>
      <c r="Z34" s="159">
        <f t="shared" si="9"/>
        <v>0</v>
      </c>
      <c r="AA34" s="159">
        <f>'Staff input data'!X34</f>
        <v>0</v>
      </c>
      <c r="AB34" s="159">
        <f>'Desired output'!X34</f>
        <v>0</v>
      </c>
      <c r="AC34" s="159">
        <f>'EB Model output'!X34</f>
        <v>0</v>
      </c>
      <c r="AD34" s="159">
        <f t="shared" si="10"/>
        <v>0</v>
      </c>
      <c r="AE34" s="159">
        <f t="shared" si="11"/>
        <v>0</v>
      </c>
      <c r="AF34" s="159">
        <f>'Staff input data'!Y34</f>
        <v>0</v>
      </c>
      <c r="AG34" s="159">
        <f>'Desired output'!Y34</f>
        <v>0</v>
      </c>
      <c r="AH34" s="159">
        <f>'EB Model output'!Y34</f>
        <v>0</v>
      </c>
      <c r="AI34" s="159">
        <f t="shared" si="12"/>
        <v>0</v>
      </c>
      <c r="AJ34" s="159">
        <f t="shared" si="13"/>
        <v>0</v>
      </c>
      <c r="AK34" s="159">
        <f>'Staff input data'!AF34</f>
        <v>0</v>
      </c>
      <c r="AL34" s="159">
        <f>'Desired output'!AH34</f>
        <v>0</v>
      </c>
      <c r="AM34" s="159">
        <f>'EB Model output'!AG34</f>
        <v>0</v>
      </c>
      <c r="AN34" s="159">
        <f t="shared" si="14"/>
        <v>0</v>
      </c>
      <c r="AO34" s="159">
        <f t="shared" si="15"/>
        <v>0</v>
      </c>
      <c r="AP34" s="159">
        <f>'Staff input data'!AA34</f>
        <v>0</v>
      </c>
      <c r="AQ34" s="160">
        <f>'Desired output'!AA34</f>
        <v>0</v>
      </c>
      <c r="AR34" s="159">
        <f>'EB Model output'!AA34</f>
        <v>0</v>
      </c>
      <c r="AS34" s="159">
        <f t="shared" si="16"/>
        <v>0</v>
      </c>
      <c r="AT34" s="159">
        <f t="shared" si="17"/>
        <v>0</v>
      </c>
      <c r="AU34" s="159">
        <f>'Staff input data'!AC34</f>
        <v>0</v>
      </c>
      <c r="AV34" s="159">
        <f>'Desired output'!AC34+'Desired output'!AD34</f>
        <v>0</v>
      </c>
      <c r="AW34" s="159">
        <f>'EB Model output'!AC34+'EB Model output'!AD34</f>
        <v>0</v>
      </c>
      <c r="AX34" s="159">
        <f t="shared" si="18"/>
        <v>0</v>
      </c>
      <c r="AY34" s="159">
        <f t="shared" si="19"/>
        <v>0</v>
      </c>
      <c r="AZ34" s="159">
        <f>'Staff input data'!AH34</f>
        <v>0</v>
      </c>
      <c r="BA34" s="159">
        <f>'Desired output'!AJ34</f>
        <v>0</v>
      </c>
      <c r="BB34" s="159">
        <f>'EB Model output'!AI34</f>
        <v>0</v>
      </c>
      <c r="BC34" s="159">
        <f t="shared" si="20"/>
        <v>0</v>
      </c>
      <c r="BD34" s="159">
        <f t="shared" si="21"/>
        <v>0</v>
      </c>
      <c r="BE34" s="159">
        <f>'Staff input data'!AG34</f>
        <v>0</v>
      </c>
      <c r="BF34" s="159">
        <f>'Desired output'!AI34</f>
        <v>0</v>
      </c>
      <c r="BG34" s="159">
        <f>'EB Model output'!AH34</f>
        <v>0</v>
      </c>
      <c r="BH34" s="159">
        <f t="shared" si="22"/>
        <v>0</v>
      </c>
      <c r="BI34" s="159">
        <f t="shared" si="23"/>
        <v>0</v>
      </c>
      <c r="BJ34" s="158">
        <f>'Staff input data'!AL34</f>
        <v>0</v>
      </c>
      <c r="BK34" s="158">
        <f>'Desired output'!AN34</f>
        <v>0</v>
      </c>
      <c r="BL34" s="158">
        <f>'EB Model output'!AM34</f>
        <v>0</v>
      </c>
      <c r="BM34" s="159">
        <f t="shared" si="24"/>
        <v>0</v>
      </c>
      <c r="BN34" s="159">
        <f t="shared" si="25"/>
        <v>0</v>
      </c>
      <c r="BO34" s="158">
        <f>'Staff input data'!AM34</f>
        <v>0</v>
      </c>
      <c r="BP34" s="158">
        <f>'Desired output'!AO34</f>
        <v>0</v>
      </c>
      <c r="BQ34" s="158">
        <f>'EB Model output'!AN34</f>
        <v>0</v>
      </c>
      <c r="BR34" s="159">
        <f t="shared" si="26"/>
        <v>0</v>
      </c>
      <c r="BS34" s="159">
        <f t="shared" si="27"/>
        <v>0</v>
      </c>
      <c r="BT34" s="161">
        <f>'Staff input data'!AN34</f>
        <v>0</v>
      </c>
      <c r="BU34" s="161">
        <f>'Desired output'!AP34</f>
        <v>0</v>
      </c>
      <c r="BV34" s="161">
        <f>'EB Model output'!AO34</f>
        <v>0</v>
      </c>
      <c r="BW34" s="159">
        <f t="shared" si="28"/>
        <v>0</v>
      </c>
      <c r="BX34" s="162">
        <f t="shared" si="29"/>
        <v>0</v>
      </c>
    </row>
    <row r="35" spans="1:76" x14ac:dyDescent="0.2">
      <c r="A35" s="99" t="str">
        <f>IF('Student input data'!B35="","-",'Student input data'!B35)</f>
        <v>-</v>
      </c>
      <c r="B35" s="158">
        <f>'Staff input data'!C35</f>
        <v>0</v>
      </c>
      <c r="C35" s="159">
        <f>'Desired output'!C35</f>
        <v>0</v>
      </c>
      <c r="D35" s="159">
        <f>'EB Model output'!C35</f>
        <v>0</v>
      </c>
      <c r="E35" s="159">
        <f t="shared" si="0"/>
        <v>0</v>
      </c>
      <c r="F35" s="159">
        <f t="shared" si="1"/>
        <v>0</v>
      </c>
      <c r="G35" s="159">
        <f>'Staff input data'!R35</f>
        <v>0</v>
      </c>
      <c r="H35" s="159">
        <f>'Desired output'!R35</f>
        <v>0</v>
      </c>
      <c r="I35" s="159">
        <f>'EB Model output'!R35</f>
        <v>0</v>
      </c>
      <c r="J35" s="159">
        <f t="shared" si="2"/>
        <v>0</v>
      </c>
      <c r="K35" s="159">
        <f t="shared" si="3"/>
        <v>0</v>
      </c>
      <c r="L35" s="159">
        <f>'Staff input data'!Z35</f>
        <v>0</v>
      </c>
      <c r="M35" s="159">
        <f>'Desired output'!Z35</f>
        <v>0</v>
      </c>
      <c r="N35" s="159">
        <f>'EB Model output'!Z35</f>
        <v>0</v>
      </c>
      <c r="O35" s="159">
        <f t="shared" si="4"/>
        <v>0</v>
      </c>
      <c r="P35" s="159">
        <f t="shared" si="5"/>
        <v>0</v>
      </c>
      <c r="Q35" s="159">
        <f>'Staff input data'!W35</f>
        <v>0</v>
      </c>
      <c r="R35" s="159">
        <f>'Desired output'!W35</f>
        <v>0</v>
      </c>
      <c r="S35" s="159">
        <f>'EB Model output'!W35</f>
        <v>0</v>
      </c>
      <c r="T35" s="159">
        <f t="shared" si="6"/>
        <v>0</v>
      </c>
      <c r="U35" s="159">
        <f t="shared" si="7"/>
        <v>0</v>
      </c>
      <c r="V35" s="159">
        <f>'Staff input data'!U35</f>
        <v>0</v>
      </c>
      <c r="W35" s="159">
        <f>'Desired output'!U35</f>
        <v>0</v>
      </c>
      <c r="X35" s="159">
        <f>'EB Model output'!U35</f>
        <v>0</v>
      </c>
      <c r="Y35" s="159">
        <f t="shared" si="8"/>
        <v>0</v>
      </c>
      <c r="Z35" s="159">
        <f t="shared" si="9"/>
        <v>0</v>
      </c>
      <c r="AA35" s="159">
        <f>'Staff input data'!X35</f>
        <v>0</v>
      </c>
      <c r="AB35" s="159">
        <f>'Desired output'!X35</f>
        <v>0</v>
      </c>
      <c r="AC35" s="159">
        <f>'EB Model output'!X35</f>
        <v>0</v>
      </c>
      <c r="AD35" s="159">
        <f t="shared" si="10"/>
        <v>0</v>
      </c>
      <c r="AE35" s="159">
        <f t="shared" si="11"/>
        <v>0</v>
      </c>
      <c r="AF35" s="159">
        <f>'Staff input data'!Y35</f>
        <v>0</v>
      </c>
      <c r="AG35" s="159">
        <f>'Desired output'!Y35</f>
        <v>0</v>
      </c>
      <c r="AH35" s="159">
        <f>'EB Model output'!Y35</f>
        <v>0</v>
      </c>
      <c r="AI35" s="159">
        <f t="shared" si="12"/>
        <v>0</v>
      </c>
      <c r="AJ35" s="159">
        <f t="shared" si="13"/>
        <v>0</v>
      </c>
      <c r="AK35" s="159">
        <f>'Staff input data'!AF35</f>
        <v>0</v>
      </c>
      <c r="AL35" s="159">
        <f>'Desired output'!AH35</f>
        <v>0</v>
      </c>
      <c r="AM35" s="159">
        <f>'EB Model output'!AG35</f>
        <v>0</v>
      </c>
      <c r="AN35" s="159">
        <f t="shared" si="14"/>
        <v>0</v>
      </c>
      <c r="AO35" s="159">
        <f t="shared" si="15"/>
        <v>0</v>
      </c>
      <c r="AP35" s="159">
        <f>'Staff input data'!AA35</f>
        <v>0</v>
      </c>
      <c r="AQ35" s="160">
        <f>'Desired output'!AA35</f>
        <v>0</v>
      </c>
      <c r="AR35" s="159">
        <f>'EB Model output'!AA35</f>
        <v>0</v>
      </c>
      <c r="AS35" s="159">
        <f t="shared" si="16"/>
        <v>0</v>
      </c>
      <c r="AT35" s="159">
        <f t="shared" si="17"/>
        <v>0</v>
      </c>
      <c r="AU35" s="159">
        <f>'Staff input data'!AC35</f>
        <v>0</v>
      </c>
      <c r="AV35" s="159">
        <f>'Desired output'!AC35+'Desired output'!AD35</f>
        <v>0</v>
      </c>
      <c r="AW35" s="159">
        <f>'EB Model output'!AC35+'EB Model output'!AD35</f>
        <v>0</v>
      </c>
      <c r="AX35" s="159">
        <f t="shared" si="18"/>
        <v>0</v>
      </c>
      <c r="AY35" s="159">
        <f t="shared" si="19"/>
        <v>0</v>
      </c>
      <c r="AZ35" s="159">
        <f>'Staff input data'!AH35</f>
        <v>0</v>
      </c>
      <c r="BA35" s="159">
        <f>'Desired output'!AJ35</f>
        <v>0</v>
      </c>
      <c r="BB35" s="159">
        <f>'EB Model output'!AI35</f>
        <v>0</v>
      </c>
      <c r="BC35" s="159">
        <f t="shared" si="20"/>
        <v>0</v>
      </c>
      <c r="BD35" s="159">
        <f t="shared" si="21"/>
        <v>0</v>
      </c>
      <c r="BE35" s="159">
        <f>'Staff input data'!AG35</f>
        <v>0</v>
      </c>
      <c r="BF35" s="159">
        <f>'Desired output'!AI35</f>
        <v>0</v>
      </c>
      <c r="BG35" s="159">
        <f>'EB Model output'!AH35</f>
        <v>0</v>
      </c>
      <c r="BH35" s="159">
        <f t="shared" si="22"/>
        <v>0</v>
      </c>
      <c r="BI35" s="159">
        <f t="shared" si="23"/>
        <v>0</v>
      </c>
      <c r="BJ35" s="158">
        <f>'Staff input data'!AL35</f>
        <v>0</v>
      </c>
      <c r="BK35" s="158">
        <f>'Desired output'!AN35</f>
        <v>0</v>
      </c>
      <c r="BL35" s="158">
        <f>'EB Model output'!AM35</f>
        <v>0</v>
      </c>
      <c r="BM35" s="159">
        <f t="shared" si="24"/>
        <v>0</v>
      </c>
      <c r="BN35" s="159">
        <f t="shared" si="25"/>
        <v>0</v>
      </c>
      <c r="BO35" s="158">
        <f>'Staff input data'!AM35</f>
        <v>0</v>
      </c>
      <c r="BP35" s="158">
        <f>'Desired output'!AO35</f>
        <v>0</v>
      </c>
      <c r="BQ35" s="158">
        <f>'EB Model output'!AN35</f>
        <v>0</v>
      </c>
      <c r="BR35" s="159">
        <f t="shared" si="26"/>
        <v>0</v>
      </c>
      <c r="BS35" s="159">
        <f t="shared" si="27"/>
        <v>0</v>
      </c>
      <c r="BT35" s="161">
        <f>'Staff input data'!AN35</f>
        <v>0</v>
      </c>
      <c r="BU35" s="161">
        <f>'Desired output'!AP35</f>
        <v>0</v>
      </c>
      <c r="BV35" s="161">
        <f>'EB Model output'!AO35</f>
        <v>0</v>
      </c>
      <c r="BW35" s="159">
        <f t="shared" si="28"/>
        <v>0</v>
      </c>
      <c r="BX35" s="162">
        <f t="shared" si="29"/>
        <v>0</v>
      </c>
    </row>
    <row r="36" spans="1:76" x14ac:dyDescent="0.2">
      <c r="A36" s="99" t="str">
        <f>IF('Student input data'!B36="","-",'Student input data'!B36)</f>
        <v>-</v>
      </c>
      <c r="B36" s="158">
        <f>'Staff input data'!C36</f>
        <v>0</v>
      </c>
      <c r="C36" s="159">
        <f>'Desired output'!C36</f>
        <v>0</v>
      </c>
      <c r="D36" s="159">
        <f>'EB Model output'!C36</f>
        <v>0</v>
      </c>
      <c r="E36" s="159">
        <f t="shared" si="0"/>
        <v>0</v>
      </c>
      <c r="F36" s="159">
        <f t="shared" si="1"/>
        <v>0</v>
      </c>
      <c r="G36" s="159">
        <f>'Staff input data'!R36</f>
        <v>0</v>
      </c>
      <c r="H36" s="159">
        <f>'Desired output'!R36</f>
        <v>0</v>
      </c>
      <c r="I36" s="159">
        <f>'EB Model output'!R36</f>
        <v>0</v>
      </c>
      <c r="J36" s="159">
        <f t="shared" si="2"/>
        <v>0</v>
      </c>
      <c r="K36" s="159">
        <f t="shared" si="3"/>
        <v>0</v>
      </c>
      <c r="L36" s="159">
        <f>'Staff input data'!Z36</f>
        <v>0</v>
      </c>
      <c r="M36" s="159">
        <f>'Desired output'!Z36</f>
        <v>0</v>
      </c>
      <c r="N36" s="159">
        <f>'EB Model output'!Z36</f>
        <v>0</v>
      </c>
      <c r="O36" s="159">
        <f t="shared" si="4"/>
        <v>0</v>
      </c>
      <c r="P36" s="159">
        <f t="shared" si="5"/>
        <v>0</v>
      </c>
      <c r="Q36" s="159">
        <f>'Staff input data'!W36</f>
        <v>0</v>
      </c>
      <c r="R36" s="159">
        <f>'Desired output'!W36</f>
        <v>0</v>
      </c>
      <c r="S36" s="159">
        <f>'EB Model output'!W36</f>
        <v>0</v>
      </c>
      <c r="T36" s="159">
        <f t="shared" si="6"/>
        <v>0</v>
      </c>
      <c r="U36" s="159">
        <f t="shared" si="7"/>
        <v>0</v>
      </c>
      <c r="V36" s="159">
        <f>'Staff input data'!U36</f>
        <v>0</v>
      </c>
      <c r="W36" s="159">
        <f>'Desired output'!U36</f>
        <v>0</v>
      </c>
      <c r="X36" s="159">
        <f>'EB Model output'!U36</f>
        <v>0</v>
      </c>
      <c r="Y36" s="159">
        <f t="shared" si="8"/>
        <v>0</v>
      </c>
      <c r="Z36" s="159">
        <f t="shared" si="9"/>
        <v>0</v>
      </c>
      <c r="AA36" s="159">
        <f>'Staff input data'!X36</f>
        <v>0</v>
      </c>
      <c r="AB36" s="159">
        <f>'Desired output'!X36</f>
        <v>0</v>
      </c>
      <c r="AC36" s="159">
        <f>'EB Model output'!X36</f>
        <v>0</v>
      </c>
      <c r="AD36" s="159">
        <f t="shared" si="10"/>
        <v>0</v>
      </c>
      <c r="AE36" s="159">
        <f t="shared" si="11"/>
        <v>0</v>
      </c>
      <c r="AF36" s="159">
        <f>'Staff input data'!Y36</f>
        <v>0</v>
      </c>
      <c r="AG36" s="159">
        <f>'Desired output'!Y36</f>
        <v>0</v>
      </c>
      <c r="AH36" s="159">
        <f>'EB Model output'!Y36</f>
        <v>0</v>
      </c>
      <c r="AI36" s="159">
        <f t="shared" si="12"/>
        <v>0</v>
      </c>
      <c r="AJ36" s="159">
        <f t="shared" si="13"/>
        <v>0</v>
      </c>
      <c r="AK36" s="159">
        <f>'Staff input data'!AF36</f>
        <v>0</v>
      </c>
      <c r="AL36" s="159">
        <f>'Desired output'!AH36</f>
        <v>0</v>
      </c>
      <c r="AM36" s="159">
        <f>'EB Model output'!AG36</f>
        <v>0</v>
      </c>
      <c r="AN36" s="159">
        <f t="shared" si="14"/>
        <v>0</v>
      </c>
      <c r="AO36" s="159">
        <f t="shared" si="15"/>
        <v>0</v>
      </c>
      <c r="AP36" s="159">
        <f>'Staff input data'!AA36</f>
        <v>0</v>
      </c>
      <c r="AQ36" s="160">
        <f>'Desired output'!AA36</f>
        <v>0</v>
      </c>
      <c r="AR36" s="159">
        <f>'EB Model output'!AA36</f>
        <v>0</v>
      </c>
      <c r="AS36" s="159">
        <f t="shared" si="16"/>
        <v>0</v>
      </c>
      <c r="AT36" s="159">
        <f t="shared" si="17"/>
        <v>0</v>
      </c>
      <c r="AU36" s="159">
        <f>'Staff input data'!AC36</f>
        <v>0</v>
      </c>
      <c r="AV36" s="159">
        <f>'Desired output'!AC36+'Desired output'!AD36</f>
        <v>0</v>
      </c>
      <c r="AW36" s="159">
        <f>'EB Model output'!AC36+'EB Model output'!AD36</f>
        <v>0</v>
      </c>
      <c r="AX36" s="159">
        <f t="shared" si="18"/>
        <v>0</v>
      </c>
      <c r="AY36" s="159">
        <f t="shared" si="19"/>
        <v>0</v>
      </c>
      <c r="AZ36" s="159">
        <f>'Staff input data'!AH36</f>
        <v>0</v>
      </c>
      <c r="BA36" s="159">
        <f>'Desired output'!AJ36</f>
        <v>0</v>
      </c>
      <c r="BB36" s="159">
        <f>'EB Model output'!AI36</f>
        <v>0</v>
      </c>
      <c r="BC36" s="159">
        <f t="shared" si="20"/>
        <v>0</v>
      </c>
      <c r="BD36" s="159">
        <f t="shared" si="21"/>
        <v>0</v>
      </c>
      <c r="BE36" s="159">
        <f>'Staff input data'!AG36</f>
        <v>0</v>
      </c>
      <c r="BF36" s="159">
        <f>'Desired output'!AI36</f>
        <v>0</v>
      </c>
      <c r="BG36" s="159">
        <f>'EB Model output'!AH36</f>
        <v>0</v>
      </c>
      <c r="BH36" s="159">
        <f t="shared" si="22"/>
        <v>0</v>
      </c>
      <c r="BI36" s="159">
        <f t="shared" si="23"/>
        <v>0</v>
      </c>
      <c r="BJ36" s="158">
        <f>'Staff input data'!AL36</f>
        <v>0</v>
      </c>
      <c r="BK36" s="158">
        <f>'Desired output'!AN36</f>
        <v>0</v>
      </c>
      <c r="BL36" s="158">
        <f>'EB Model output'!AM36</f>
        <v>0</v>
      </c>
      <c r="BM36" s="159">
        <f t="shared" si="24"/>
        <v>0</v>
      </c>
      <c r="BN36" s="159">
        <f t="shared" si="25"/>
        <v>0</v>
      </c>
      <c r="BO36" s="158">
        <f>'Staff input data'!AM36</f>
        <v>0</v>
      </c>
      <c r="BP36" s="158">
        <f>'Desired output'!AO36</f>
        <v>0</v>
      </c>
      <c r="BQ36" s="158">
        <f>'EB Model output'!AN36</f>
        <v>0</v>
      </c>
      <c r="BR36" s="159">
        <f t="shared" si="26"/>
        <v>0</v>
      </c>
      <c r="BS36" s="159">
        <f t="shared" si="27"/>
        <v>0</v>
      </c>
      <c r="BT36" s="161">
        <f>'Staff input data'!AN36</f>
        <v>0</v>
      </c>
      <c r="BU36" s="161">
        <f>'Desired output'!AP36</f>
        <v>0</v>
      </c>
      <c r="BV36" s="161">
        <f>'EB Model output'!AO36</f>
        <v>0</v>
      </c>
      <c r="BW36" s="159">
        <f t="shared" si="28"/>
        <v>0</v>
      </c>
      <c r="BX36" s="162">
        <f t="shared" si="29"/>
        <v>0</v>
      </c>
    </row>
    <row r="37" spans="1:76" x14ac:dyDescent="0.2">
      <c r="A37" s="99" t="str">
        <f>IF('Student input data'!B37="","-",'Student input data'!B37)</f>
        <v>-</v>
      </c>
      <c r="B37" s="158">
        <f>'Staff input data'!C37</f>
        <v>0</v>
      </c>
      <c r="C37" s="159">
        <f>'Desired output'!C37</f>
        <v>0</v>
      </c>
      <c r="D37" s="159">
        <f>'EB Model output'!C37</f>
        <v>0</v>
      </c>
      <c r="E37" s="159">
        <f t="shared" si="0"/>
        <v>0</v>
      </c>
      <c r="F37" s="159">
        <f t="shared" si="1"/>
        <v>0</v>
      </c>
      <c r="G37" s="159">
        <f>'Staff input data'!R37</f>
        <v>0</v>
      </c>
      <c r="H37" s="159">
        <f>'Desired output'!R37</f>
        <v>0</v>
      </c>
      <c r="I37" s="159">
        <f>'EB Model output'!R37</f>
        <v>0</v>
      </c>
      <c r="J37" s="159">
        <f t="shared" si="2"/>
        <v>0</v>
      </c>
      <c r="K37" s="159">
        <f t="shared" si="3"/>
        <v>0</v>
      </c>
      <c r="L37" s="159">
        <f>'Staff input data'!Z37</f>
        <v>0</v>
      </c>
      <c r="M37" s="159">
        <f>'Desired output'!Z37</f>
        <v>0</v>
      </c>
      <c r="N37" s="159">
        <f>'EB Model output'!Z37</f>
        <v>0</v>
      </c>
      <c r="O37" s="159">
        <f t="shared" si="4"/>
        <v>0</v>
      </c>
      <c r="P37" s="159">
        <f t="shared" si="5"/>
        <v>0</v>
      </c>
      <c r="Q37" s="159">
        <f>'Staff input data'!W37</f>
        <v>0</v>
      </c>
      <c r="R37" s="159">
        <f>'Desired output'!W37</f>
        <v>0</v>
      </c>
      <c r="S37" s="159">
        <f>'EB Model output'!W37</f>
        <v>0</v>
      </c>
      <c r="T37" s="159">
        <f t="shared" si="6"/>
        <v>0</v>
      </c>
      <c r="U37" s="159">
        <f t="shared" si="7"/>
        <v>0</v>
      </c>
      <c r="V37" s="159">
        <f>'Staff input data'!U37</f>
        <v>0</v>
      </c>
      <c r="W37" s="159">
        <f>'Desired output'!U37</f>
        <v>0</v>
      </c>
      <c r="X37" s="159">
        <f>'EB Model output'!U37</f>
        <v>0</v>
      </c>
      <c r="Y37" s="159">
        <f t="shared" si="8"/>
        <v>0</v>
      </c>
      <c r="Z37" s="159">
        <f t="shared" si="9"/>
        <v>0</v>
      </c>
      <c r="AA37" s="159">
        <f>'Staff input data'!X37</f>
        <v>0</v>
      </c>
      <c r="AB37" s="159">
        <f>'Desired output'!X37</f>
        <v>0</v>
      </c>
      <c r="AC37" s="159">
        <f>'EB Model output'!X37</f>
        <v>0</v>
      </c>
      <c r="AD37" s="159">
        <f t="shared" si="10"/>
        <v>0</v>
      </c>
      <c r="AE37" s="159">
        <f t="shared" si="11"/>
        <v>0</v>
      </c>
      <c r="AF37" s="159">
        <f>'Staff input data'!Y37</f>
        <v>0</v>
      </c>
      <c r="AG37" s="159">
        <f>'Desired output'!Y37</f>
        <v>0</v>
      </c>
      <c r="AH37" s="159">
        <f>'EB Model output'!Y37</f>
        <v>0</v>
      </c>
      <c r="AI37" s="159">
        <f t="shared" si="12"/>
        <v>0</v>
      </c>
      <c r="AJ37" s="159">
        <f t="shared" si="13"/>
        <v>0</v>
      </c>
      <c r="AK37" s="159">
        <f>'Staff input data'!AF37</f>
        <v>0</v>
      </c>
      <c r="AL37" s="159">
        <f>'Desired output'!AH37</f>
        <v>0</v>
      </c>
      <c r="AM37" s="159">
        <f>'EB Model output'!AG37</f>
        <v>0</v>
      </c>
      <c r="AN37" s="159">
        <f t="shared" si="14"/>
        <v>0</v>
      </c>
      <c r="AO37" s="159">
        <f t="shared" si="15"/>
        <v>0</v>
      </c>
      <c r="AP37" s="159">
        <f>'Staff input data'!AA37</f>
        <v>0</v>
      </c>
      <c r="AQ37" s="160">
        <f>'Desired output'!AA37</f>
        <v>0</v>
      </c>
      <c r="AR37" s="159">
        <f>'EB Model output'!AA37</f>
        <v>0</v>
      </c>
      <c r="AS37" s="159">
        <f t="shared" si="16"/>
        <v>0</v>
      </c>
      <c r="AT37" s="159">
        <f t="shared" si="17"/>
        <v>0</v>
      </c>
      <c r="AU37" s="159">
        <f>'Staff input data'!AC37</f>
        <v>0</v>
      </c>
      <c r="AV37" s="159">
        <f>'Desired output'!AC37+'Desired output'!AD37</f>
        <v>0</v>
      </c>
      <c r="AW37" s="159">
        <f>'EB Model output'!AC37+'EB Model output'!AD37</f>
        <v>0</v>
      </c>
      <c r="AX37" s="159">
        <f t="shared" si="18"/>
        <v>0</v>
      </c>
      <c r="AY37" s="159">
        <f t="shared" si="19"/>
        <v>0</v>
      </c>
      <c r="AZ37" s="159">
        <f>'Staff input data'!AH37</f>
        <v>0</v>
      </c>
      <c r="BA37" s="159">
        <f>'Desired output'!AJ37</f>
        <v>0</v>
      </c>
      <c r="BB37" s="159">
        <f>'EB Model output'!AI37</f>
        <v>0</v>
      </c>
      <c r="BC37" s="159">
        <f t="shared" si="20"/>
        <v>0</v>
      </c>
      <c r="BD37" s="159">
        <f t="shared" si="21"/>
        <v>0</v>
      </c>
      <c r="BE37" s="159">
        <f>'Staff input data'!AG37</f>
        <v>0</v>
      </c>
      <c r="BF37" s="159">
        <f>'Desired output'!AI37</f>
        <v>0</v>
      </c>
      <c r="BG37" s="159">
        <f>'EB Model output'!AH37</f>
        <v>0</v>
      </c>
      <c r="BH37" s="159">
        <f t="shared" si="22"/>
        <v>0</v>
      </c>
      <c r="BI37" s="159">
        <f t="shared" si="23"/>
        <v>0</v>
      </c>
      <c r="BJ37" s="158">
        <f>'Staff input data'!AL37</f>
        <v>0</v>
      </c>
      <c r="BK37" s="158">
        <f>'Desired output'!AN37</f>
        <v>0</v>
      </c>
      <c r="BL37" s="158">
        <f>'EB Model output'!AM37</f>
        <v>0</v>
      </c>
      <c r="BM37" s="159">
        <f t="shared" si="24"/>
        <v>0</v>
      </c>
      <c r="BN37" s="159">
        <f t="shared" si="25"/>
        <v>0</v>
      </c>
      <c r="BO37" s="158">
        <f>'Staff input data'!AM37</f>
        <v>0</v>
      </c>
      <c r="BP37" s="158">
        <f>'Desired output'!AO37</f>
        <v>0</v>
      </c>
      <c r="BQ37" s="158">
        <f>'EB Model output'!AN37</f>
        <v>0</v>
      </c>
      <c r="BR37" s="159">
        <f t="shared" si="26"/>
        <v>0</v>
      </c>
      <c r="BS37" s="159">
        <f t="shared" si="27"/>
        <v>0</v>
      </c>
      <c r="BT37" s="161">
        <f>'Staff input data'!AN37</f>
        <v>0</v>
      </c>
      <c r="BU37" s="161">
        <f>'Desired output'!AP37</f>
        <v>0</v>
      </c>
      <c r="BV37" s="161">
        <f>'EB Model output'!AO37</f>
        <v>0</v>
      </c>
      <c r="BW37" s="159">
        <f t="shared" si="28"/>
        <v>0</v>
      </c>
      <c r="BX37" s="162">
        <f t="shared" si="29"/>
        <v>0</v>
      </c>
    </row>
    <row r="38" spans="1:76" x14ac:dyDescent="0.2">
      <c r="A38" s="99" t="str">
        <f>IF('Student input data'!B38="","-",'Student input data'!B38)</f>
        <v>-</v>
      </c>
      <c r="B38" s="158">
        <f>'Staff input data'!C38</f>
        <v>0</v>
      </c>
      <c r="C38" s="159">
        <f>'Desired output'!C38</f>
        <v>0</v>
      </c>
      <c r="D38" s="159">
        <f>'EB Model output'!C38</f>
        <v>0</v>
      </c>
      <c r="E38" s="159">
        <f t="shared" si="0"/>
        <v>0</v>
      </c>
      <c r="F38" s="159">
        <f t="shared" si="1"/>
        <v>0</v>
      </c>
      <c r="G38" s="159">
        <f>'Staff input data'!R38</f>
        <v>0</v>
      </c>
      <c r="H38" s="159">
        <f>'Desired output'!R38</f>
        <v>0</v>
      </c>
      <c r="I38" s="159">
        <f>'EB Model output'!R38</f>
        <v>0</v>
      </c>
      <c r="J38" s="159">
        <f t="shared" si="2"/>
        <v>0</v>
      </c>
      <c r="K38" s="159">
        <f t="shared" si="3"/>
        <v>0</v>
      </c>
      <c r="L38" s="159">
        <f>'Staff input data'!Z38</f>
        <v>0</v>
      </c>
      <c r="M38" s="159">
        <f>'Desired output'!Z38</f>
        <v>0</v>
      </c>
      <c r="N38" s="159">
        <f>'EB Model output'!Z38</f>
        <v>0</v>
      </c>
      <c r="O38" s="159">
        <f t="shared" si="4"/>
        <v>0</v>
      </c>
      <c r="P38" s="159">
        <f t="shared" si="5"/>
        <v>0</v>
      </c>
      <c r="Q38" s="159">
        <f>'Staff input data'!W38</f>
        <v>0</v>
      </c>
      <c r="R38" s="159">
        <f>'Desired output'!W38</f>
        <v>0</v>
      </c>
      <c r="S38" s="159">
        <f>'EB Model output'!W38</f>
        <v>0</v>
      </c>
      <c r="T38" s="159">
        <f t="shared" si="6"/>
        <v>0</v>
      </c>
      <c r="U38" s="159">
        <f t="shared" si="7"/>
        <v>0</v>
      </c>
      <c r="V38" s="159">
        <f>'Staff input data'!U38</f>
        <v>0</v>
      </c>
      <c r="W38" s="159">
        <f>'Desired output'!U38</f>
        <v>0</v>
      </c>
      <c r="X38" s="159">
        <f>'EB Model output'!U38</f>
        <v>0</v>
      </c>
      <c r="Y38" s="159">
        <f t="shared" si="8"/>
        <v>0</v>
      </c>
      <c r="Z38" s="159">
        <f t="shared" si="9"/>
        <v>0</v>
      </c>
      <c r="AA38" s="159">
        <f>'Staff input data'!X38</f>
        <v>0</v>
      </c>
      <c r="AB38" s="159">
        <f>'Desired output'!X38</f>
        <v>0</v>
      </c>
      <c r="AC38" s="159">
        <f>'EB Model output'!X38</f>
        <v>0</v>
      </c>
      <c r="AD38" s="159">
        <f t="shared" si="10"/>
        <v>0</v>
      </c>
      <c r="AE38" s="159">
        <f t="shared" si="11"/>
        <v>0</v>
      </c>
      <c r="AF38" s="159">
        <f>'Staff input data'!Y38</f>
        <v>0</v>
      </c>
      <c r="AG38" s="159">
        <f>'Desired output'!Y38</f>
        <v>0</v>
      </c>
      <c r="AH38" s="159">
        <f>'EB Model output'!Y38</f>
        <v>0</v>
      </c>
      <c r="AI38" s="159">
        <f t="shared" si="12"/>
        <v>0</v>
      </c>
      <c r="AJ38" s="159">
        <f t="shared" si="13"/>
        <v>0</v>
      </c>
      <c r="AK38" s="159">
        <f>'Staff input data'!AF38</f>
        <v>0</v>
      </c>
      <c r="AL38" s="159">
        <f>'Desired output'!AH38</f>
        <v>0</v>
      </c>
      <c r="AM38" s="159">
        <f>'EB Model output'!AG38</f>
        <v>0</v>
      </c>
      <c r="AN38" s="159">
        <f t="shared" si="14"/>
        <v>0</v>
      </c>
      <c r="AO38" s="159">
        <f t="shared" si="15"/>
        <v>0</v>
      </c>
      <c r="AP38" s="159">
        <f>'Staff input data'!AA38</f>
        <v>0</v>
      </c>
      <c r="AQ38" s="160">
        <f>'Desired output'!AA38</f>
        <v>0</v>
      </c>
      <c r="AR38" s="159">
        <f>'EB Model output'!AA38</f>
        <v>0</v>
      </c>
      <c r="AS38" s="159">
        <f t="shared" si="16"/>
        <v>0</v>
      </c>
      <c r="AT38" s="159">
        <f t="shared" si="17"/>
        <v>0</v>
      </c>
      <c r="AU38" s="159">
        <f>'Staff input data'!AC38</f>
        <v>0</v>
      </c>
      <c r="AV38" s="159">
        <f>'Desired output'!AC38+'Desired output'!AD38</f>
        <v>0</v>
      </c>
      <c r="AW38" s="159">
        <f>'EB Model output'!AC38+'EB Model output'!AD38</f>
        <v>0</v>
      </c>
      <c r="AX38" s="159">
        <f t="shared" si="18"/>
        <v>0</v>
      </c>
      <c r="AY38" s="159">
        <f t="shared" si="19"/>
        <v>0</v>
      </c>
      <c r="AZ38" s="159">
        <f>'Staff input data'!AH38</f>
        <v>0</v>
      </c>
      <c r="BA38" s="159">
        <f>'Desired output'!AJ38</f>
        <v>0</v>
      </c>
      <c r="BB38" s="159">
        <f>'EB Model output'!AI38</f>
        <v>0</v>
      </c>
      <c r="BC38" s="159">
        <f t="shared" si="20"/>
        <v>0</v>
      </c>
      <c r="BD38" s="159">
        <f t="shared" si="21"/>
        <v>0</v>
      </c>
      <c r="BE38" s="159">
        <f>'Staff input data'!AG38</f>
        <v>0</v>
      </c>
      <c r="BF38" s="159">
        <f>'Desired output'!AI38</f>
        <v>0</v>
      </c>
      <c r="BG38" s="159">
        <f>'EB Model output'!AH38</f>
        <v>0</v>
      </c>
      <c r="BH38" s="159">
        <f t="shared" si="22"/>
        <v>0</v>
      </c>
      <c r="BI38" s="159">
        <f t="shared" si="23"/>
        <v>0</v>
      </c>
      <c r="BJ38" s="158">
        <f>'Staff input data'!AL38</f>
        <v>0</v>
      </c>
      <c r="BK38" s="158">
        <f>'Desired output'!AN38</f>
        <v>0</v>
      </c>
      <c r="BL38" s="158">
        <f>'EB Model output'!AM38</f>
        <v>0</v>
      </c>
      <c r="BM38" s="159">
        <f t="shared" si="24"/>
        <v>0</v>
      </c>
      <c r="BN38" s="159">
        <f t="shared" si="25"/>
        <v>0</v>
      </c>
      <c r="BO38" s="158">
        <f>'Staff input data'!AM38</f>
        <v>0</v>
      </c>
      <c r="BP38" s="158">
        <f>'Desired output'!AO38</f>
        <v>0</v>
      </c>
      <c r="BQ38" s="158">
        <f>'EB Model output'!AN38</f>
        <v>0</v>
      </c>
      <c r="BR38" s="159">
        <f t="shared" si="26"/>
        <v>0</v>
      </c>
      <c r="BS38" s="159">
        <f t="shared" si="27"/>
        <v>0</v>
      </c>
      <c r="BT38" s="161">
        <f>'Staff input data'!AN38</f>
        <v>0</v>
      </c>
      <c r="BU38" s="161">
        <f>'Desired output'!AP38</f>
        <v>0</v>
      </c>
      <c r="BV38" s="161">
        <f>'EB Model output'!AO38</f>
        <v>0</v>
      </c>
      <c r="BW38" s="159">
        <f t="shared" si="28"/>
        <v>0</v>
      </c>
      <c r="BX38" s="162">
        <f t="shared" si="29"/>
        <v>0</v>
      </c>
    </row>
    <row r="39" spans="1:76" x14ac:dyDescent="0.2">
      <c r="A39" s="99" t="str">
        <f>IF('Student input data'!B39="","-",'Student input data'!B39)</f>
        <v>-</v>
      </c>
      <c r="B39" s="158">
        <f>'Staff input data'!C39</f>
        <v>0</v>
      </c>
      <c r="C39" s="159">
        <f>'Desired output'!C39</f>
        <v>0</v>
      </c>
      <c r="D39" s="159">
        <f>'EB Model output'!C39</f>
        <v>0</v>
      </c>
      <c r="E39" s="159">
        <f t="shared" si="0"/>
        <v>0</v>
      </c>
      <c r="F39" s="159">
        <f t="shared" si="1"/>
        <v>0</v>
      </c>
      <c r="G39" s="159">
        <f>'Staff input data'!R39</f>
        <v>0</v>
      </c>
      <c r="H39" s="159">
        <f>'Desired output'!R39</f>
        <v>0</v>
      </c>
      <c r="I39" s="159">
        <f>'EB Model output'!R39</f>
        <v>0</v>
      </c>
      <c r="J39" s="159">
        <f t="shared" si="2"/>
        <v>0</v>
      </c>
      <c r="K39" s="159">
        <f t="shared" si="3"/>
        <v>0</v>
      </c>
      <c r="L39" s="159">
        <f>'Staff input data'!Z39</f>
        <v>0</v>
      </c>
      <c r="M39" s="159">
        <f>'Desired output'!Z39</f>
        <v>0</v>
      </c>
      <c r="N39" s="159">
        <f>'EB Model output'!Z39</f>
        <v>0</v>
      </c>
      <c r="O39" s="159">
        <f t="shared" si="4"/>
        <v>0</v>
      </c>
      <c r="P39" s="159">
        <f t="shared" si="5"/>
        <v>0</v>
      </c>
      <c r="Q39" s="159">
        <f>'Staff input data'!W39</f>
        <v>0</v>
      </c>
      <c r="R39" s="159">
        <f>'Desired output'!W39</f>
        <v>0</v>
      </c>
      <c r="S39" s="159">
        <f>'EB Model output'!W39</f>
        <v>0</v>
      </c>
      <c r="T39" s="159">
        <f t="shared" si="6"/>
        <v>0</v>
      </c>
      <c r="U39" s="159">
        <f t="shared" si="7"/>
        <v>0</v>
      </c>
      <c r="V39" s="159">
        <f>'Staff input data'!U39</f>
        <v>0</v>
      </c>
      <c r="W39" s="159">
        <f>'Desired output'!U39</f>
        <v>0</v>
      </c>
      <c r="X39" s="159">
        <f>'EB Model output'!U39</f>
        <v>0</v>
      </c>
      <c r="Y39" s="159">
        <f t="shared" si="8"/>
        <v>0</v>
      </c>
      <c r="Z39" s="159">
        <f t="shared" si="9"/>
        <v>0</v>
      </c>
      <c r="AA39" s="159">
        <f>'Staff input data'!X39</f>
        <v>0</v>
      </c>
      <c r="AB39" s="159">
        <f>'Desired output'!X39</f>
        <v>0</v>
      </c>
      <c r="AC39" s="159">
        <f>'EB Model output'!X39</f>
        <v>0</v>
      </c>
      <c r="AD39" s="159">
        <f t="shared" si="10"/>
        <v>0</v>
      </c>
      <c r="AE39" s="159">
        <f t="shared" si="11"/>
        <v>0</v>
      </c>
      <c r="AF39" s="159">
        <f>'Staff input data'!Y39</f>
        <v>0</v>
      </c>
      <c r="AG39" s="159">
        <f>'Desired output'!Y39</f>
        <v>0</v>
      </c>
      <c r="AH39" s="159">
        <f>'EB Model output'!Y39</f>
        <v>0</v>
      </c>
      <c r="AI39" s="159">
        <f t="shared" si="12"/>
        <v>0</v>
      </c>
      <c r="AJ39" s="159">
        <f t="shared" si="13"/>
        <v>0</v>
      </c>
      <c r="AK39" s="159">
        <f>'Staff input data'!AF39</f>
        <v>0</v>
      </c>
      <c r="AL39" s="159">
        <f>'Desired output'!AH39</f>
        <v>0</v>
      </c>
      <c r="AM39" s="159">
        <f>'EB Model output'!AG39</f>
        <v>0</v>
      </c>
      <c r="AN39" s="159">
        <f t="shared" si="14"/>
        <v>0</v>
      </c>
      <c r="AO39" s="159">
        <f t="shared" si="15"/>
        <v>0</v>
      </c>
      <c r="AP39" s="159">
        <f>'Staff input data'!AA39</f>
        <v>0</v>
      </c>
      <c r="AQ39" s="160">
        <f>'Desired output'!AA39</f>
        <v>0</v>
      </c>
      <c r="AR39" s="159">
        <f>'EB Model output'!AA39</f>
        <v>0</v>
      </c>
      <c r="AS39" s="159">
        <f t="shared" si="16"/>
        <v>0</v>
      </c>
      <c r="AT39" s="159">
        <f t="shared" si="17"/>
        <v>0</v>
      </c>
      <c r="AU39" s="159">
        <f>'Staff input data'!AC39</f>
        <v>0</v>
      </c>
      <c r="AV39" s="159">
        <f>'Desired output'!AC39+'Desired output'!AD39</f>
        <v>0</v>
      </c>
      <c r="AW39" s="159">
        <f>'EB Model output'!AC39+'EB Model output'!AD39</f>
        <v>0</v>
      </c>
      <c r="AX39" s="159">
        <f t="shared" si="18"/>
        <v>0</v>
      </c>
      <c r="AY39" s="159">
        <f t="shared" si="19"/>
        <v>0</v>
      </c>
      <c r="AZ39" s="159">
        <f>'Staff input data'!AH39</f>
        <v>0</v>
      </c>
      <c r="BA39" s="159">
        <f>'Desired output'!AJ39</f>
        <v>0</v>
      </c>
      <c r="BB39" s="159">
        <f>'EB Model output'!AI39</f>
        <v>0</v>
      </c>
      <c r="BC39" s="159">
        <f t="shared" si="20"/>
        <v>0</v>
      </c>
      <c r="BD39" s="159">
        <f t="shared" si="21"/>
        <v>0</v>
      </c>
      <c r="BE39" s="159">
        <f>'Staff input data'!AG39</f>
        <v>0</v>
      </c>
      <c r="BF39" s="159">
        <f>'Desired output'!AI39</f>
        <v>0</v>
      </c>
      <c r="BG39" s="159">
        <f>'EB Model output'!AH39</f>
        <v>0</v>
      </c>
      <c r="BH39" s="159">
        <f t="shared" si="22"/>
        <v>0</v>
      </c>
      <c r="BI39" s="159">
        <f t="shared" si="23"/>
        <v>0</v>
      </c>
      <c r="BJ39" s="158">
        <f>'Staff input data'!AL39</f>
        <v>0</v>
      </c>
      <c r="BK39" s="158">
        <f>'Desired output'!AN39</f>
        <v>0</v>
      </c>
      <c r="BL39" s="158">
        <f>'EB Model output'!AM39</f>
        <v>0</v>
      </c>
      <c r="BM39" s="159">
        <f t="shared" si="24"/>
        <v>0</v>
      </c>
      <c r="BN39" s="159">
        <f t="shared" si="25"/>
        <v>0</v>
      </c>
      <c r="BO39" s="158">
        <f>'Staff input data'!AM39</f>
        <v>0</v>
      </c>
      <c r="BP39" s="158">
        <f>'Desired output'!AO39</f>
        <v>0</v>
      </c>
      <c r="BQ39" s="158">
        <f>'EB Model output'!AN39</f>
        <v>0</v>
      </c>
      <c r="BR39" s="159">
        <f t="shared" si="26"/>
        <v>0</v>
      </c>
      <c r="BS39" s="159">
        <f t="shared" si="27"/>
        <v>0</v>
      </c>
      <c r="BT39" s="161">
        <f>'Staff input data'!AN39</f>
        <v>0</v>
      </c>
      <c r="BU39" s="161">
        <f>'Desired output'!AP39</f>
        <v>0</v>
      </c>
      <c r="BV39" s="161">
        <f>'EB Model output'!AO39</f>
        <v>0</v>
      </c>
      <c r="BW39" s="159">
        <f t="shared" si="28"/>
        <v>0</v>
      </c>
      <c r="BX39" s="162">
        <f t="shared" si="29"/>
        <v>0</v>
      </c>
    </row>
    <row r="40" spans="1:76" x14ac:dyDescent="0.2">
      <c r="A40" s="99" t="str">
        <f>IF('Student input data'!B40="","-",'Student input data'!B40)</f>
        <v>-</v>
      </c>
      <c r="B40" s="158">
        <f>'Staff input data'!C40</f>
        <v>0</v>
      </c>
      <c r="C40" s="159">
        <f>'Desired output'!C40</f>
        <v>0</v>
      </c>
      <c r="D40" s="159">
        <f>'EB Model output'!C40</f>
        <v>0</v>
      </c>
      <c r="E40" s="159">
        <f t="shared" si="0"/>
        <v>0</v>
      </c>
      <c r="F40" s="159">
        <f t="shared" si="1"/>
        <v>0</v>
      </c>
      <c r="G40" s="159">
        <f>'Staff input data'!R40</f>
        <v>0</v>
      </c>
      <c r="H40" s="159">
        <f>'Desired output'!R40</f>
        <v>0</v>
      </c>
      <c r="I40" s="159">
        <f>'EB Model output'!R40</f>
        <v>0</v>
      </c>
      <c r="J40" s="159">
        <f t="shared" si="2"/>
        <v>0</v>
      </c>
      <c r="K40" s="159">
        <f t="shared" si="3"/>
        <v>0</v>
      </c>
      <c r="L40" s="159">
        <f>'Staff input data'!Z40</f>
        <v>0</v>
      </c>
      <c r="M40" s="159">
        <f>'Desired output'!Z40</f>
        <v>0</v>
      </c>
      <c r="N40" s="159">
        <f>'EB Model output'!Z40</f>
        <v>0</v>
      </c>
      <c r="O40" s="159">
        <f t="shared" si="4"/>
        <v>0</v>
      </c>
      <c r="P40" s="159">
        <f t="shared" si="5"/>
        <v>0</v>
      </c>
      <c r="Q40" s="159">
        <f>'Staff input data'!W40</f>
        <v>0</v>
      </c>
      <c r="R40" s="159">
        <f>'Desired output'!W40</f>
        <v>0</v>
      </c>
      <c r="S40" s="159">
        <f>'EB Model output'!W40</f>
        <v>0</v>
      </c>
      <c r="T40" s="159">
        <f t="shared" si="6"/>
        <v>0</v>
      </c>
      <c r="U40" s="159">
        <f t="shared" si="7"/>
        <v>0</v>
      </c>
      <c r="V40" s="159">
        <f>'Staff input data'!U40</f>
        <v>0</v>
      </c>
      <c r="W40" s="159">
        <f>'Desired output'!U40</f>
        <v>0</v>
      </c>
      <c r="X40" s="159">
        <f>'EB Model output'!U40</f>
        <v>0</v>
      </c>
      <c r="Y40" s="159">
        <f t="shared" si="8"/>
        <v>0</v>
      </c>
      <c r="Z40" s="159">
        <f t="shared" si="9"/>
        <v>0</v>
      </c>
      <c r="AA40" s="159">
        <f>'Staff input data'!X40</f>
        <v>0</v>
      </c>
      <c r="AB40" s="159">
        <f>'Desired output'!X40</f>
        <v>0</v>
      </c>
      <c r="AC40" s="159">
        <f>'EB Model output'!X40</f>
        <v>0</v>
      </c>
      <c r="AD40" s="159">
        <f t="shared" si="10"/>
        <v>0</v>
      </c>
      <c r="AE40" s="159">
        <f t="shared" si="11"/>
        <v>0</v>
      </c>
      <c r="AF40" s="159">
        <f>'Staff input data'!Y40</f>
        <v>0</v>
      </c>
      <c r="AG40" s="159">
        <f>'Desired output'!Y40</f>
        <v>0</v>
      </c>
      <c r="AH40" s="159">
        <f>'EB Model output'!Y40</f>
        <v>0</v>
      </c>
      <c r="AI40" s="159">
        <f t="shared" si="12"/>
        <v>0</v>
      </c>
      <c r="AJ40" s="159">
        <f t="shared" si="13"/>
        <v>0</v>
      </c>
      <c r="AK40" s="159">
        <f>'Staff input data'!AF40</f>
        <v>0</v>
      </c>
      <c r="AL40" s="159">
        <f>'Desired output'!AH40</f>
        <v>0</v>
      </c>
      <c r="AM40" s="159">
        <f>'EB Model output'!AG40</f>
        <v>0</v>
      </c>
      <c r="AN40" s="159">
        <f t="shared" si="14"/>
        <v>0</v>
      </c>
      <c r="AO40" s="159">
        <f t="shared" si="15"/>
        <v>0</v>
      </c>
      <c r="AP40" s="159">
        <f>'Staff input data'!AA40</f>
        <v>0</v>
      </c>
      <c r="AQ40" s="160">
        <f>'Desired output'!AA40</f>
        <v>0</v>
      </c>
      <c r="AR40" s="159">
        <f>'EB Model output'!AA40</f>
        <v>0</v>
      </c>
      <c r="AS40" s="159">
        <f t="shared" si="16"/>
        <v>0</v>
      </c>
      <c r="AT40" s="159">
        <f t="shared" si="17"/>
        <v>0</v>
      </c>
      <c r="AU40" s="159">
        <f>'Staff input data'!AC40</f>
        <v>0</v>
      </c>
      <c r="AV40" s="159">
        <f>'Desired output'!AC40+'Desired output'!AD40</f>
        <v>0</v>
      </c>
      <c r="AW40" s="159">
        <f>'EB Model output'!AC40+'EB Model output'!AD40</f>
        <v>0</v>
      </c>
      <c r="AX40" s="159">
        <f t="shared" si="18"/>
        <v>0</v>
      </c>
      <c r="AY40" s="159">
        <f t="shared" si="19"/>
        <v>0</v>
      </c>
      <c r="AZ40" s="159">
        <f>'Staff input data'!AH40</f>
        <v>0</v>
      </c>
      <c r="BA40" s="159">
        <f>'Desired output'!AJ40</f>
        <v>0</v>
      </c>
      <c r="BB40" s="159">
        <f>'EB Model output'!AI40</f>
        <v>0</v>
      </c>
      <c r="BC40" s="159">
        <f t="shared" si="20"/>
        <v>0</v>
      </c>
      <c r="BD40" s="159">
        <f t="shared" si="21"/>
        <v>0</v>
      </c>
      <c r="BE40" s="159">
        <f>'Staff input data'!AG40</f>
        <v>0</v>
      </c>
      <c r="BF40" s="159">
        <f>'Desired output'!AI40</f>
        <v>0</v>
      </c>
      <c r="BG40" s="159">
        <f>'EB Model output'!AH40</f>
        <v>0</v>
      </c>
      <c r="BH40" s="159">
        <f t="shared" si="22"/>
        <v>0</v>
      </c>
      <c r="BI40" s="159">
        <f t="shared" si="23"/>
        <v>0</v>
      </c>
      <c r="BJ40" s="158">
        <f>'Staff input data'!AL40</f>
        <v>0</v>
      </c>
      <c r="BK40" s="158">
        <f>'Desired output'!AN40</f>
        <v>0</v>
      </c>
      <c r="BL40" s="158">
        <f>'EB Model output'!AM40</f>
        <v>0</v>
      </c>
      <c r="BM40" s="159">
        <f t="shared" si="24"/>
        <v>0</v>
      </c>
      <c r="BN40" s="159">
        <f t="shared" si="25"/>
        <v>0</v>
      </c>
      <c r="BO40" s="158">
        <f>'Staff input data'!AM40</f>
        <v>0</v>
      </c>
      <c r="BP40" s="158">
        <f>'Desired output'!AO40</f>
        <v>0</v>
      </c>
      <c r="BQ40" s="158">
        <f>'EB Model output'!AN40</f>
        <v>0</v>
      </c>
      <c r="BR40" s="159">
        <f t="shared" si="26"/>
        <v>0</v>
      </c>
      <c r="BS40" s="159">
        <f t="shared" si="27"/>
        <v>0</v>
      </c>
      <c r="BT40" s="161">
        <f>'Staff input data'!AN40</f>
        <v>0</v>
      </c>
      <c r="BU40" s="161">
        <f>'Desired output'!AP40</f>
        <v>0</v>
      </c>
      <c r="BV40" s="161">
        <f>'EB Model output'!AO40</f>
        <v>0</v>
      </c>
      <c r="BW40" s="159">
        <f t="shared" si="28"/>
        <v>0</v>
      </c>
      <c r="BX40" s="162">
        <f t="shared" si="29"/>
        <v>0</v>
      </c>
    </row>
    <row r="41" spans="1:76" x14ac:dyDescent="0.2">
      <c r="A41" s="99" t="str">
        <f>IF('Student input data'!B41="","-",'Student input data'!B41)</f>
        <v>-</v>
      </c>
      <c r="B41" s="158">
        <f>'Staff input data'!C41</f>
        <v>0</v>
      </c>
      <c r="C41" s="159">
        <f>'Desired output'!C41</f>
        <v>0</v>
      </c>
      <c r="D41" s="159">
        <f>'EB Model output'!C41</f>
        <v>0</v>
      </c>
      <c r="E41" s="159">
        <f t="shared" si="0"/>
        <v>0</v>
      </c>
      <c r="F41" s="159">
        <f t="shared" si="1"/>
        <v>0</v>
      </c>
      <c r="G41" s="159">
        <f>'Staff input data'!R41</f>
        <v>0</v>
      </c>
      <c r="H41" s="159">
        <f>'Desired output'!R41</f>
        <v>0</v>
      </c>
      <c r="I41" s="159">
        <f>'EB Model output'!R41</f>
        <v>0</v>
      </c>
      <c r="J41" s="159">
        <f t="shared" si="2"/>
        <v>0</v>
      </c>
      <c r="K41" s="159">
        <f t="shared" si="3"/>
        <v>0</v>
      </c>
      <c r="L41" s="159">
        <f>'Staff input data'!Z41</f>
        <v>0</v>
      </c>
      <c r="M41" s="159">
        <f>'Desired output'!Z41</f>
        <v>0</v>
      </c>
      <c r="N41" s="159">
        <f>'EB Model output'!Z41</f>
        <v>0</v>
      </c>
      <c r="O41" s="159">
        <f t="shared" si="4"/>
        <v>0</v>
      </c>
      <c r="P41" s="159">
        <f t="shared" si="5"/>
        <v>0</v>
      </c>
      <c r="Q41" s="159">
        <f>'Staff input data'!W41</f>
        <v>0</v>
      </c>
      <c r="R41" s="159">
        <f>'Desired output'!W41</f>
        <v>0</v>
      </c>
      <c r="S41" s="159">
        <f>'EB Model output'!W41</f>
        <v>0</v>
      </c>
      <c r="T41" s="159">
        <f t="shared" si="6"/>
        <v>0</v>
      </c>
      <c r="U41" s="159">
        <f t="shared" si="7"/>
        <v>0</v>
      </c>
      <c r="V41" s="159">
        <f>'Staff input data'!U41</f>
        <v>0</v>
      </c>
      <c r="W41" s="159">
        <f>'Desired output'!U41</f>
        <v>0</v>
      </c>
      <c r="X41" s="159">
        <f>'EB Model output'!U41</f>
        <v>0</v>
      </c>
      <c r="Y41" s="159">
        <f t="shared" si="8"/>
        <v>0</v>
      </c>
      <c r="Z41" s="159">
        <f t="shared" si="9"/>
        <v>0</v>
      </c>
      <c r="AA41" s="159">
        <f>'Staff input data'!X41</f>
        <v>0</v>
      </c>
      <c r="AB41" s="159">
        <f>'Desired output'!X41</f>
        <v>0</v>
      </c>
      <c r="AC41" s="159">
        <f>'EB Model output'!X41</f>
        <v>0</v>
      </c>
      <c r="AD41" s="159">
        <f t="shared" si="10"/>
        <v>0</v>
      </c>
      <c r="AE41" s="159">
        <f t="shared" si="11"/>
        <v>0</v>
      </c>
      <c r="AF41" s="159">
        <f>'Staff input data'!Y41</f>
        <v>0</v>
      </c>
      <c r="AG41" s="159">
        <f>'Desired output'!Y41</f>
        <v>0</v>
      </c>
      <c r="AH41" s="159">
        <f>'EB Model output'!Y41</f>
        <v>0</v>
      </c>
      <c r="AI41" s="159">
        <f t="shared" si="12"/>
        <v>0</v>
      </c>
      <c r="AJ41" s="159">
        <f t="shared" si="13"/>
        <v>0</v>
      </c>
      <c r="AK41" s="159">
        <f>'Staff input data'!AF41</f>
        <v>0</v>
      </c>
      <c r="AL41" s="159">
        <f>'Desired output'!AH41</f>
        <v>0</v>
      </c>
      <c r="AM41" s="159">
        <f>'EB Model output'!AG41</f>
        <v>0</v>
      </c>
      <c r="AN41" s="159">
        <f t="shared" si="14"/>
        <v>0</v>
      </c>
      <c r="AO41" s="159">
        <f t="shared" si="15"/>
        <v>0</v>
      </c>
      <c r="AP41" s="159">
        <f>'Staff input data'!AA41</f>
        <v>0</v>
      </c>
      <c r="AQ41" s="160">
        <f>'Desired output'!AA41</f>
        <v>0</v>
      </c>
      <c r="AR41" s="159">
        <f>'EB Model output'!AA41</f>
        <v>0</v>
      </c>
      <c r="AS41" s="159">
        <f t="shared" si="16"/>
        <v>0</v>
      </c>
      <c r="AT41" s="159">
        <f t="shared" si="17"/>
        <v>0</v>
      </c>
      <c r="AU41" s="159">
        <f>'Staff input data'!AC41</f>
        <v>0</v>
      </c>
      <c r="AV41" s="159">
        <f>'Desired output'!AC41+'Desired output'!AD41</f>
        <v>0</v>
      </c>
      <c r="AW41" s="159">
        <f>'EB Model output'!AC41+'EB Model output'!AD41</f>
        <v>0</v>
      </c>
      <c r="AX41" s="159">
        <f t="shared" si="18"/>
        <v>0</v>
      </c>
      <c r="AY41" s="159">
        <f t="shared" si="19"/>
        <v>0</v>
      </c>
      <c r="AZ41" s="159">
        <f>'Staff input data'!AH41</f>
        <v>0</v>
      </c>
      <c r="BA41" s="159">
        <f>'Desired output'!AJ41</f>
        <v>0</v>
      </c>
      <c r="BB41" s="159">
        <f>'EB Model output'!AI41</f>
        <v>0</v>
      </c>
      <c r="BC41" s="159">
        <f t="shared" si="20"/>
        <v>0</v>
      </c>
      <c r="BD41" s="159">
        <f t="shared" si="21"/>
        <v>0</v>
      </c>
      <c r="BE41" s="159">
        <f>'Staff input data'!AG41</f>
        <v>0</v>
      </c>
      <c r="BF41" s="159">
        <f>'Desired output'!AI41</f>
        <v>0</v>
      </c>
      <c r="BG41" s="159">
        <f>'EB Model output'!AH41</f>
        <v>0</v>
      </c>
      <c r="BH41" s="159">
        <f t="shared" si="22"/>
        <v>0</v>
      </c>
      <c r="BI41" s="159">
        <f t="shared" si="23"/>
        <v>0</v>
      </c>
      <c r="BJ41" s="158">
        <f>'Staff input data'!AL41</f>
        <v>0</v>
      </c>
      <c r="BK41" s="158">
        <f>'Desired output'!AN41</f>
        <v>0</v>
      </c>
      <c r="BL41" s="158">
        <f>'EB Model output'!AM41</f>
        <v>0</v>
      </c>
      <c r="BM41" s="159">
        <f t="shared" si="24"/>
        <v>0</v>
      </c>
      <c r="BN41" s="159">
        <f t="shared" si="25"/>
        <v>0</v>
      </c>
      <c r="BO41" s="158">
        <f>'Staff input data'!AM41</f>
        <v>0</v>
      </c>
      <c r="BP41" s="158">
        <f>'Desired output'!AO41</f>
        <v>0</v>
      </c>
      <c r="BQ41" s="158">
        <f>'EB Model output'!AN41</f>
        <v>0</v>
      </c>
      <c r="BR41" s="159">
        <f t="shared" si="26"/>
        <v>0</v>
      </c>
      <c r="BS41" s="159">
        <f t="shared" si="27"/>
        <v>0</v>
      </c>
      <c r="BT41" s="161">
        <f>'Staff input data'!AN41</f>
        <v>0</v>
      </c>
      <c r="BU41" s="161">
        <f>'Desired output'!AP41</f>
        <v>0</v>
      </c>
      <c r="BV41" s="161">
        <f>'EB Model output'!AO41</f>
        <v>0</v>
      </c>
      <c r="BW41" s="159">
        <f t="shared" si="28"/>
        <v>0</v>
      </c>
      <c r="BX41" s="162">
        <f t="shared" si="29"/>
        <v>0</v>
      </c>
    </row>
    <row r="42" spans="1:76" x14ac:dyDescent="0.2">
      <c r="A42" s="99" t="str">
        <f>IF('Student input data'!B42="","-",'Student input data'!B42)</f>
        <v>-</v>
      </c>
      <c r="B42" s="158">
        <f>'Staff input data'!C42</f>
        <v>0</v>
      </c>
      <c r="C42" s="159">
        <f>'Desired output'!C42</f>
        <v>0</v>
      </c>
      <c r="D42" s="159">
        <f>'EB Model output'!C42</f>
        <v>0</v>
      </c>
      <c r="E42" s="159">
        <f t="shared" si="0"/>
        <v>0</v>
      </c>
      <c r="F42" s="159">
        <f t="shared" si="1"/>
        <v>0</v>
      </c>
      <c r="G42" s="159">
        <f>'Staff input data'!R42</f>
        <v>0</v>
      </c>
      <c r="H42" s="159">
        <f>'Desired output'!R42</f>
        <v>0</v>
      </c>
      <c r="I42" s="159">
        <f>'EB Model output'!R42</f>
        <v>0</v>
      </c>
      <c r="J42" s="159">
        <f t="shared" si="2"/>
        <v>0</v>
      </c>
      <c r="K42" s="159">
        <f t="shared" si="3"/>
        <v>0</v>
      </c>
      <c r="L42" s="159">
        <f>'Staff input data'!Z42</f>
        <v>0</v>
      </c>
      <c r="M42" s="159">
        <f>'Desired output'!Z42</f>
        <v>0</v>
      </c>
      <c r="N42" s="159">
        <f>'EB Model output'!Z42</f>
        <v>0</v>
      </c>
      <c r="O42" s="159">
        <f t="shared" si="4"/>
        <v>0</v>
      </c>
      <c r="P42" s="159">
        <f t="shared" si="5"/>
        <v>0</v>
      </c>
      <c r="Q42" s="159">
        <f>'Staff input data'!W42</f>
        <v>0</v>
      </c>
      <c r="R42" s="159">
        <f>'Desired output'!W42</f>
        <v>0</v>
      </c>
      <c r="S42" s="159">
        <f>'EB Model output'!W42</f>
        <v>0</v>
      </c>
      <c r="T42" s="159">
        <f t="shared" si="6"/>
        <v>0</v>
      </c>
      <c r="U42" s="159">
        <f t="shared" si="7"/>
        <v>0</v>
      </c>
      <c r="V42" s="159">
        <f>'Staff input data'!U42</f>
        <v>0</v>
      </c>
      <c r="W42" s="159">
        <f>'Desired output'!U42</f>
        <v>0</v>
      </c>
      <c r="X42" s="159">
        <f>'EB Model output'!U42</f>
        <v>0</v>
      </c>
      <c r="Y42" s="159">
        <f t="shared" si="8"/>
        <v>0</v>
      </c>
      <c r="Z42" s="159">
        <f t="shared" si="9"/>
        <v>0</v>
      </c>
      <c r="AA42" s="159">
        <f>'Staff input data'!X42</f>
        <v>0</v>
      </c>
      <c r="AB42" s="159">
        <f>'Desired output'!X42</f>
        <v>0</v>
      </c>
      <c r="AC42" s="159">
        <f>'EB Model output'!X42</f>
        <v>0</v>
      </c>
      <c r="AD42" s="159">
        <f t="shared" si="10"/>
        <v>0</v>
      </c>
      <c r="AE42" s="159">
        <f t="shared" si="11"/>
        <v>0</v>
      </c>
      <c r="AF42" s="159">
        <f>'Staff input data'!Y42</f>
        <v>0</v>
      </c>
      <c r="AG42" s="159">
        <f>'Desired output'!Y42</f>
        <v>0</v>
      </c>
      <c r="AH42" s="159">
        <f>'EB Model output'!Y42</f>
        <v>0</v>
      </c>
      <c r="AI42" s="159">
        <f t="shared" si="12"/>
        <v>0</v>
      </c>
      <c r="AJ42" s="159">
        <f t="shared" si="13"/>
        <v>0</v>
      </c>
      <c r="AK42" s="159">
        <f>'Staff input data'!AF42</f>
        <v>0</v>
      </c>
      <c r="AL42" s="159">
        <f>'Desired output'!AH42</f>
        <v>0</v>
      </c>
      <c r="AM42" s="159">
        <f>'EB Model output'!AG42</f>
        <v>0</v>
      </c>
      <c r="AN42" s="159">
        <f t="shared" si="14"/>
        <v>0</v>
      </c>
      <c r="AO42" s="159">
        <f t="shared" si="15"/>
        <v>0</v>
      </c>
      <c r="AP42" s="159">
        <f>'Staff input data'!AA42</f>
        <v>0</v>
      </c>
      <c r="AQ42" s="160">
        <f>'Desired output'!AA42</f>
        <v>0</v>
      </c>
      <c r="AR42" s="159">
        <f>'EB Model output'!AA42</f>
        <v>0</v>
      </c>
      <c r="AS42" s="159">
        <f t="shared" si="16"/>
        <v>0</v>
      </c>
      <c r="AT42" s="159">
        <f t="shared" si="17"/>
        <v>0</v>
      </c>
      <c r="AU42" s="159">
        <f>'Staff input data'!AC42</f>
        <v>0</v>
      </c>
      <c r="AV42" s="159">
        <f>'Desired output'!AC42+'Desired output'!AD42</f>
        <v>0</v>
      </c>
      <c r="AW42" s="159">
        <f>'EB Model output'!AC42+'EB Model output'!AD42</f>
        <v>0</v>
      </c>
      <c r="AX42" s="159">
        <f t="shared" si="18"/>
        <v>0</v>
      </c>
      <c r="AY42" s="159">
        <f t="shared" si="19"/>
        <v>0</v>
      </c>
      <c r="AZ42" s="159">
        <f>'Staff input data'!AH42</f>
        <v>0</v>
      </c>
      <c r="BA42" s="159">
        <f>'Desired output'!AJ42</f>
        <v>0</v>
      </c>
      <c r="BB42" s="159">
        <f>'EB Model output'!AI42</f>
        <v>0</v>
      </c>
      <c r="BC42" s="159">
        <f t="shared" si="20"/>
        <v>0</v>
      </c>
      <c r="BD42" s="159">
        <f t="shared" si="21"/>
        <v>0</v>
      </c>
      <c r="BE42" s="159">
        <f>'Staff input data'!AG42</f>
        <v>0</v>
      </c>
      <c r="BF42" s="159">
        <f>'Desired output'!AI42</f>
        <v>0</v>
      </c>
      <c r="BG42" s="159">
        <f>'EB Model output'!AH42</f>
        <v>0</v>
      </c>
      <c r="BH42" s="159">
        <f t="shared" si="22"/>
        <v>0</v>
      </c>
      <c r="BI42" s="159">
        <f t="shared" si="23"/>
        <v>0</v>
      </c>
      <c r="BJ42" s="158">
        <f>'Staff input data'!AL42</f>
        <v>0</v>
      </c>
      <c r="BK42" s="158">
        <f>'Desired output'!AN42</f>
        <v>0</v>
      </c>
      <c r="BL42" s="158">
        <f>'EB Model output'!AM42</f>
        <v>0</v>
      </c>
      <c r="BM42" s="159">
        <f t="shared" si="24"/>
        <v>0</v>
      </c>
      <c r="BN42" s="159">
        <f t="shared" si="25"/>
        <v>0</v>
      </c>
      <c r="BO42" s="158">
        <f>'Staff input data'!AM42</f>
        <v>0</v>
      </c>
      <c r="BP42" s="158">
        <f>'Desired output'!AO42</f>
        <v>0</v>
      </c>
      <c r="BQ42" s="158">
        <f>'EB Model output'!AN42</f>
        <v>0</v>
      </c>
      <c r="BR42" s="159">
        <f t="shared" si="26"/>
        <v>0</v>
      </c>
      <c r="BS42" s="159">
        <f t="shared" si="27"/>
        <v>0</v>
      </c>
      <c r="BT42" s="161">
        <f>'Staff input data'!AN42</f>
        <v>0</v>
      </c>
      <c r="BU42" s="161">
        <f>'Desired output'!AP42</f>
        <v>0</v>
      </c>
      <c r="BV42" s="161">
        <f>'EB Model output'!AO42</f>
        <v>0</v>
      </c>
      <c r="BW42" s="159">
        <f t="shared" si="28"/>
        <v>0</v>
      </c>
      <c r="BX42" s="162">
        <f t="shared" si="29"/>
        <v>0</v>
      </c>
    </row>
    <row r="43" spans="1:76" x14ac:dyDescent="0.2">
      <c r="A43" s="99" t="str">
        <f>IF('Student input data'!B43="","-",'Student input data'!B43)</f>
        <v>-</v>
      </c>
      <c r="B43" s="158">
        <f>'Staff input data'!C43</f>
        <v>0</v>
      </c>
      <c r="C43" s="159">
        <f>'Desired output'!C43</f>
        <v>0</v>
      </c>
      <c r="D43" s="159">
        <f>'EB Model output'!C43</f>
        <v>0</v>
      </c>
      <c r="E43" s="159">
        <f t="shared" ref="E43:E52" si="30">B43-C43</f>
        <v>0</v>
      </c>
      <c r="F43" s="159">
        <f t="shared" ref="F43:F52" si="31">B43-D43</f>
        <v>0</v>
      </c>
      <c r="G43" s="159">
        <f>'Staff input data'!R43</f>
        <v>0</v>
      </c>
      <c r="H43" s="159">
        <f>'Desired output'!R43</f>
        <v>0</v>
      </c>
      <c r="I43" s="159">
        <f>'EB Model output'!R43</f>
        <v>0</v>
      </c>
      <c r="J43" s="159">
        <f t="shared" ref="J43:J52" si="32">G43-H43</f>
        <v>0</v>
      </c>
      <c r="K43" s="159">
        <f t="shared" ref="K43:K52" si="33">G43-I43</f>
        <v>0</v>
      </c>
      <c r="L43" s="159">
        <f>'Staff input data'!Z43</f>
        <v>0</v>
      </c>
      <c r="M43" s="159">
        <f>'Desired output'!Z43</f>
        <v>0</v>
      </c>
      <c r="N43" s="159">
        <f>'EB Model output'!Z43</f>
        <v>0</v>
      </c>
      <c r="O43" s="159">
        <f t="shared" ref="O43:O52" si="34">L43-M43</f>
        <v>0</v>
      </c>
      <c r="P43" s="159">
        <f t="shared" ref="P43:P52" si="35">L43-N43</f>
        <v>0</v>
      </c>
      <c r="Q43" s="159">
        <f>'Staff input data'!W43</f>
        <v>0</v>
      </c>
      <c r="R43" s="159">
        <f>'Desired output'!W43</f>
        <v>0</v>
      </c>
      <c r="S43" s="159">
        <f>'EB Model output'!W43</f>
        <v>0</v>
      </c>
      <c r="T43" s="159">
        <f t="shared" ref="T43:T52" si="36">Q43-R43</f>
        <v>0</v>
      </c>
      <c r="U43" s="159">
        <f t="shared" ref="U43:U52" si="37">Q43-S43</f>
        <v>0</v>
      </c>
      <c r="V43" s="159">
        <f>'Staff input data'!U43</f>
        <v>0</v>
      </c>
      <c r="W43" s="159">
        <f>'Desired output'!U43</f>
        <v>0</v>
      </c>
      <c r="X43" s="159">
        <f>'EB Model output'!U43</f>
        <v>0</v>
      </c>
      <c r="Y43" s="159">
        <f t="shared" ref="Y43:Y52" si="38">V43-W43</f>
        <v>0</v>
      </c>
      <c r="Z43" s="159">
        <f t="shared" ref="Z43:Z52" si="39">V43-X43</f>
        <v>0</v>
      </c>
      <c r="AA43" s="159">
        <f>'Staff input data'!X43</f>
        <v>0</v>
      </c>
      <c r="AB43" s="159">
        <f>'Desired output'!X43</f>
        <v>0</v>
      </c>
      <c r="AC43" s="159">
        <f>'EB Model output'!X43</f>
        <v>0</v>
      </c>
      <c r="AD43" s="159">
        <f t="shared" ref="AD43:AD52" si="40">AA43-AB43</f>
        <v>0</v>
      </c>
      <c r="AE43" s="159">
        <f t="shared" ref="AE43:AE52" si="41">AA43-AC43</f>
        <v>0</v>
      </c>
      <c r="AF43" s="159">
        <f>'Staff input data'!Y43</f>
        <v>0</v>
      </c>
      <c r="AG43" s="159">
        <f>'Desired output'!Y43</f>
        <v>0</v>
      </c>
      <c r="AH43" s="159">
        <f>'EB Model output'!Y43</f>
        <v>0</v>
      </c>
      <c r="AI43" s="159">
        <f t="shared" ref="AI43:AI52" si="42">AF43-AG43</f>
        <v>0</v>
      </c>
      <c r="AJ43" s="159">
        <f t="shared" ref="AJ43:AJ52" si="43">AF43-AH43</f>
        <v>0</v>
      </c>
      <c r="AK43" s="159">
        <f>'Staff input data'!AF43</f>
        <v>0</v>
      </c>
      <c r="AL43" s="159">
        <f>'Desired output'!AH43</f>
        <v>0</v>
      </c>
      <c r="AM43" s="159">
        <f>'EB Model output'!AG43</f>
        <v>0</v>
      </c>
      <c r="AN43" s="159">
        <f t="shared" ref="AN43:AN52" si="44">AK43-AL43</f>
        <v>0</v>
      </c>
      <c r="AO43" s="159">
        <f t="shared" ref="AO43:AO52" si="45">AK43-AM43</f>
        <v>0</v>
      </c>
      <c r="AP43" s="159">
        <f>'Staff input data'!AA43</f>
        <v>0</v>
      </c>
      <c r="AQ43" s="160">
        <f>'Desired output'!AA43</f>
        <v>0</v>
      </c>
      <c r="AR43" s="159">
        <f>'EB Model output'!AA43</f>
        <v>0</v>
      </c>
      <c r="AS43" s="159">
        <f t="shared" ref="AS43:AS52" si="46">AP43-AQ43</f>
        <v>0</v>
      </c>
      <c r="AT43" s="159">
        <f t="shared" ref="AT43:AT52" si="47">AP43-AR43</f>
        <v>0</v>
      </c>
      <c r="AU43" s="159">
        <f>'Staff input data'!AC43</f>
        <v>0</v>
      </c>
      <c r="AV43" s="159">
        <f>'Desired output'!AC43+'Desired output'!AD43</f>
        <v>0</v>
      </c>
      <c r="AW43" s="159">
        <f>'EB Model output'!AC43+'EB Model output'!AD43</f>
        <v>0</v>
      </c>
      <c r="AX43" s="159">
        <f t="shared" ref="AX43:AX52" si="48">AU43-AV43</f>
        <v>0</v>
      </c>
      <c r="AY43" s="159">
        <f t="shared" ref="AY43:AY52" si="49">AU43-AW43</f>
        <v>0</v>
      </c>
      <c r="AZ43" s="159">
        <f>'Staff input data'!AH43</f>
        <v>0</v>
      </c>
      <c r="BA43" s="159">
        <f>'Desired output'!AJ43</f>
        <v>0</v>
      </c>
      <c r="BB43" s="159">
        <f>'EB Model output'!AI43</f>
        <v>0</v>
      </c>
      <c r="BC43" s="159">
        <f t="shared" ref="BC43:BC52" si="50">AZ43-BA43</f>
        <v>0</v>
      </c>
      <c r="BD43" s="159">
        <f t="shared" ref="BD43:BD52" si="51">AZ43-BB43</f>
        <v>0</v>
      </c>
      <c r="BE43" s="159">
        <f>'Staff input data'!AG43</f>
        <v>0</v>
      </c>
      <c r="BF43" s="159">
        <f>'Desired output'!AI43</f>
        <v>0</v>
      </c>
      <c r="BG43" s="159">
        <f>'EB Model output'!AH43</f>
        <v>0</v>
      </c>
      <c r="BH43" s="159">
        <f t="shared" ref="BH43:BH52" si="52">BE43-BF43</f>
        <v>0</v>
      </c>
      <c r="BI43" s="159">
        <f t="shared" ref="BI43:BI52" si="53">BE43-BG43</f>
        <v>0</v>
      </c>
      <c r="BJ43" s="158">
        <f>'Staff input data'!AL43</f>
        <v>0</v>
      </c>
      <c r="BK43" s="158">
        <f>'Desired output'!AN43</f>
        <v>0</v>
      </c>
      <c r="BL43" s="158">
        <f>'EB Model output'!AM43</f>
        <v>0</v>
      </c>
      <c r="BM43" s="159">
        <f t="shared" ref="BM43:BM52" si="54">BJ43-BK43</f>
        <v>0</v>
      </c>
      <c r="BN43" s="159">
        <f t="shared" ref="BN43:BN52" si="55">BJ43-BL43</f>
        <v>0</v>
      </c>
      <c r="BO43" s="158">
        <f>'Staff input data'!AM43</f>
        <v>0</v>
      </c>
      <c r="BP43" s="158">
        <f>'Desired output'!AO43</f>
        <v>0</v>
      </c>
      <c r="BQ43" s="158">
        <f>'EB Model output'!AN43</f>
        <v>0</v>
      </c>
      <c r="BR43" s="159">
        <f t="shared" ref="BR43:BR52" si="56">BO43-BP43</f>
        <v>0</v>
      </c>
      <c r="BS43" s="159">
        <f t="shared" ref="BS43:BS52" si="57">BO43-BQ43</f>
        <v>0</v>
      </c>
      <c r="BT43" s="161">
        <f>'Staff input data'!AN43</f>
        <v>0</v>
      </c>
      <c r="BU43" s="161">
        <f>'Desired output'!AP43</f>
        <v>0</v>
      </c>
      <c r="BV43" s="161">
        <f>'EB Model output'!AO43</f>
        <v>0</v>
      </c>
      <c r="BW43" s="159">
        <f t="shared" ref="BW43:BW52" si="58">BT43-BU43</f>
        <v>0</v>
      </c>
      <c r="BX43" s="162">
        <f t="shared" ref="BX43:BX52" si="59">BT43-BV43</f>
        <v>0</v>
      </c>
    </row>
    <row r="44" spans="1:76" x14ac:dyDescent="0.2">
      <c r="A44" s="99" t="str">
        <f>IF('Student input data'!B44="","-",'Student input data'!B44)</f>
        <v>-</v>
      </c>
      <c r="B44" s="158">
        <f>'Staff input data'!C44</f>
        <v>0</v>
      </c>
      <c r="C44" s="159">
        <f>'Desired output'!C44</f>
        <v>0</v>
      </c>
      <c r="D44" s="159">
        <f>'EB Model output'!C44</f>
        <v>0</v>
      </c>
      <c r="E44" s="159">
        <f t="shared" si="30"/>
        <v>0</v>
      </c>
      <c r="F44" s="159">
        <f t="shared" si="31"/>
        <v>0</v>
      </c>
      <c r="G44" s="159">
        <f>'Staff input data'!R44</f>
        <v>0</v>
      </c>
      <c r="H44" s="159">
        <f>'Desired output'!R44</f>
        <v>0</v>
      </c>
      <c r="I44" s="159">
        <f>'EB Model output'!R44</f>
        <v>0</v>
      </c>
      <c r="J44" s="159">
        <f t="shared" si="32"/>
        <v>0</v>
      </c>
      <c r="K44" s="159">
        <f t="shared" si="33"/>
        <v>0</v>
      </c>
      <c r="L44" s="159">
        <f>'Staff input data'!Z44</f>
        <v>0</v>
      </c>
      <c r="M44" s="159">
        <f>'Desired output'!Z44</f>
        <v>0</v>
      </c>
      <c r="N44" s="159">
        <f>'EB Model output'!Z44</f>
        <v>0</v>
      </c>
      <c r="O44" s="159">
        <f t="shared" si="34"/>
        <v>0</v>
      </c>
      <c r="P44" s="159">
        <f t="shared" si="35"/>
        <v>0</v>
      </c>
      <c r="Q44" s="159">
        <f>'Staff input data'!W44</f>
        <v>0</v>
      </c>
      <c r="R44" s="159">
        <f>'Desired output'!W44</f>
        <v>0</v>
      </c>
      <c r="S44" s="159">
        <f>'EB Model output'!W44</f>
        <v>0</v>
      </c>
      <c r="T44" s="159">
        <f t="shared" si="36"/>
        <v>0</v>
      </c>
      <c r="U44" s="159">
        <f t="shared" si="37"/>
        <v>0</v>
      </c>
      <c r="V44" s="159">
        <f>'Staff input data'!U44</f>
        <v>0</v>
      </c>
      <c r="W44" s="159">
        <f>'Desired output'!U44</f>
        <v>0</v>
      </c>
      <c r="X44" s="159">
        <f>'EB Model output'!U44</f>
        <v>0</v>
      </c>
      <c r="Y44" s="159">
        <f t="shared" si="38"/>
        <v>0</v>
      </c>
      <c r="Z44" s="159">
        <f t="shared" si="39"/>
        <v>0</v>
      </c>
      <c r="AA44" s="159">
        <f>'Staff input data'!X44</f>
        <v>0</v>
      </c>
      <c r="AB44" s="159">
        <f>'Desired output'!X44</f>
        <v>0</v>
      </c>
      <c r="AC44" s="159">
        <f>'EB Model output'!X44</f>
        <v>0</v>
      </c>
      <c r="AD44" s="159">
        <f t="shared" si="40"/>
        <v>0</v>
      </c>
      <c r="AE44" s="159">
        <f t="shared" si="41"/>
        <v>0</v>
      </c>
      <c r="AF44" s="159">
        <f>'Staff input data'!Y44</f>
        <v>0</v>
      </c>
      <c r="AG44" s="159">
        <f>'Desired output'!Y44</f>
        <v>0</v>
      </c>
      <c r="AH44" s="159">
        <f>'EB Model output'!Y44</f>
        <v>0</v>
      </c>
      <c r="AI44" s="159">
        <f t="shared" si="42"/>
        <v>0</v>
      </c>
      <c r="AJ44" s="159">
        <f t="shared" si="43"/>
        <v>0</v>
      </c>
      <c r="AK44" s="159">
        <f>'Staff input data'!AF44</f>
        <v>0</v>
      </c>
      <c r="AL44" s="159">
        <f>'Desired output'!AH44</f>
        <v>0</v>
      </c>
      <c r="AM44" s="159">
        <f>'EB Model output'!AG44</f>
        <v>0</v>
      </c>
      <c r="AN44" s="159">
        <f t="shared" si="44"/>
        <v>0</v>
      </c>
      <c r="AO44" s="159">
        <f t="shared" si="45"/>
        <v>0</v>
      </c>
      <c r="AP44" s="159">
        <f>'Staff input data'!AA44</f>
        <v>0</v>
      </c>
      <c r="AQ44" s="160">
        <f>'Desired output'!AA44</f>
        <v>0</v>
      </c>
      <c r="AR44" s="159">
        <f>'EB Model output'!AA44</f>
        <v>0</v>
      </c>
      <c r="AS44" s="159">
        <f t="shared" si="46"/>
        <v>0</v>
      </c>
      <c r="AT44" s="159">
        <f t="shared" si="47"/>
        <v>0</v>
      </c>
      <c r="AU44" s="159">
        <f>'Staff input data'!AC44</f>
        <v>0</v>
      </c>
      <c r="AV44" s="159">
        <f>'Desired output'!AC44+'Desired output'!AD44</f>
        <v>0</v>
      </c>
      <c r="AW44" s="159">
        <f>'EB Model output'!AC44+'EB Model output'!AD44</f>
        <v>0</v>
      </c>
      <c r="AX44" s="159">
        <f t="shared" si="48"/>
        <v>0</v>
      </c>
      <c r="AY44" s="159">
        <f t="shared" si="49"/>
        <v>0</v>
      </c>
      <c r="AZ44" s="159">
        <f>'Staff input data'!AH44</f>
        <v>0</v>
      </c>
      <c r="BA44" s="159">
        <f>'Desired output'!AJ44</f>
        <v>0</v>
      </c>
      <c r="BB44" s="159">
        <f>'EB Model output'!AI44</f>
        <v>0</v>
      </c>
      <c r="BC44" s="159">
        <f t="shared" si="50"/>
        <v>0</v>
      </c>
      <c r="BD44" s="159">
        <f t="shared" si="51"/>
        <v>0</v>
      </c>
      <c r="BE44" s="159">
        <f>'Staff input data'!AG44</f>
        <v>0</v>
      </c>
      <c r="BF44" s="159">
        <f>'Desired output'!AI44</f>
        <v>0</v>
      </c>
      <c r="BG44" s="159">
        <f>'EB Model output'!AH44</f>
        <v>0</v>
      </c>
      <c r="BH44" s="159">
        <f t="shared" si="52"/>
        <v>0</v>
      </c>
      <c r="BI44" s="159">
        <f t="shared" si="53"/>
        <v>0</v>
      </c>
      <c r="BJ44" s="158">
        <f>'Staff input data'!AL44</f>
        <v>0</v>
      </c>
      <c r="BK44" s="158">
        <f>'Desired output'!AN44</f>
        <v>0</v>
      </c>
      <c r="BL44" s="158">
        <f>'EB Model output'!AM44</f>
        <v>0</v>
      </c>
      <c r="BM44" s="159">
        <f t="shared" si="54"/>
        <v>0</v>
      </c>
      <c r="BN44" s="159">
        <f t="shared" si="55"/>
        <v>0</v>
      </c>
      <c r="BO44" s="158">
        <f>'Staff input data'!AM44</f>
        <v>0</v>
      </c>
      <c r="BP44" s="158">
        <f>'Desired output'!AO44</f>
        <v>0</v>
      </c>
      <c r="BQ44" s="158">
        <f>'EB Model output'!AN44</f>
        <v>0</v>
      </c>
      <c r="BR44" s="159">
        <f t="shared" si="56"/>
        <v>0</v>
      </c>
      <c r="BS44" s="159">
        <f t="shared" si="57"/>
        <v>0</v>
      </c>
      <c r="BT44" s="161">
        <f>'Staff input data'!AN44</f>
        <v>0</v>
      </c>
      <c r="BU44" s="161">
        <f>'Desired output'!AP44</f>
        <v>0</v>
      </c>
      <c r="BV44" s="161">
        <f>'EB Model output'!AO44</f>
        <v>0</v>
      </c>
      <c r="BW44" s="159">
        <f t="shared" si="58"/>
        <v>0</v>
      </c>
      <c r="BX44" s="162">
        <f t="shared" si="59"/>
        <v>0</v>
      </c>
    </row>
    <row r="45" spans="1:76" x14ac:dyDescent="0.2">
      <c r="A45" s="99" t="str">
        <f>IF('Student input data'!B45="","-",'Student input data'!B45)</f>
        <v>-</v>
      </c>
      <c r="B45" s="158">
        <f>'Staff input data'!C45</f>
        <v>0</v>
      </c>
      <c r="C45" s="159">
        <f>'Desired output'!C45</f>
        <v>0</v>
      </c>
      <c r="D45" s="159">
        <f>'EB Model output'!C45</f>
        <v>0</v>
      </c>
      <c r="E45" s="159">
        <f t="shared" si="30"/>
        <v>0</v>
      </c>
      <c r="F45" s="159">
        <f t="shared" si="31"/>
        <v>0</v>
      </c>
      <c r="G45" s="159">
        <f>'Staff input data'!R45</f>
        <v>0</v>
      </c>
      <c r="H45" s="159">
        <f>'Desired output'!R45</f>
        <v>0</v>
      </c>
      <c r="I45" s="159">
        <f>'EB Model output'!R45</f>
        <v>0</v>
      </c>
      <c r="J45" s="159">
        <f t="shared" si="32"/>
        <v>0</v>
      </c>
      <c r="K45" s="159">
        <f t="shared" si="33"/>
        <v>0</v>
      </c>
      <c r="L45" s="159">
        <f>'Staff input data'!Z45</f>
        <v>0</v>
      </c>
      <c r="M45" s="159">
        <f>'Desired output'!Z45</f>
        <v>0</v>
      </c>
      <c r="N45" s="159">
        <f>'EB Model output'!Z45</f>
        <v>0</v>
      </c>
      <c r="O45" s="159">
        <f t="shared" si="34"/>
        <v>0</v>
      </c>
      <c r="P45" s="159">
        <f t="shared" si="35"/>
        <v>0</v>
      </c>
      <c r="Q45" s="159">
        <f>'Staff input data'!W45</f>
        <v>0</v>
      </c>
      <c r="R45" s="159">
        <f>'Desired output'!W45</f>
        <v>0</v>
      </c>
      <c r="S45" s="159">
        <f>'EB Model output'!W45</f>
        <v>0</v>
      </c>
      <c r="T45" s="159">
        <f t="shared" si="36"/>
        <v>0</v>
      </c>
      <c r="U45" s="159">
        <f t="shared" si="37"/>
        <v>0</v>
      </c>
      <c r="V45" s="159">
        <f>'Staff input data'!U45</f>
        <v>0</v>
      </c>
      <c r="W45" s="159">
        <f>'Desired output'!U45</f>
        <v>0</v>
      </c>
      <c r="X45" s="159">
        <f>'EB Model output'!U45</f>
        <v>0</v>
      </c>
      <c r="Y45" s="159">
        <f t="shared" si="38"/>
        <v>0</v>
      </c>
      <c r="Z45" s="159">
        <f t="shared" si="39"/>
        <v>0</v>
      </c>
      <c r="AA45" s="159">
        <f>'Staff input data'!X45</f>
        <v>0</v>
      </c>
      <c r="AB45" s="159">
        <f>'Desired output'!X45</f>
        <v>0</v>
      </c>
      <c r="AC45" s="159">
        <f>'EB Model output'!X45</f>
        <v>0</v>
      </c>
      <c r="AD45" s="159">
        <f t="shared" si="40"/>
        <v>0</v>
      </c>
      <c r="AE45" s="159">
        <f t="shared" si="41"/>
        <v>0</v>
      </c>
      <c r="AF45" s="159">
        <f>'Staff input data'!Y45</f>
        <v>0</v>
      </c>
      <c r="AG45" s="159">
        <f>'Desired output'!Y45</f>
        <v>0</v>
      </c>
      <c r="AH45" s="159">
        <f>'EB Model output'!Y45</f>
        <v>0</v>
      </c>
      <c r="AI45" s="159">
        <f t="shared" si="42"/>
        <v>0</v>
      </c>
      <c r="AJ45" s="159">
        <f t="shared" si="43"/>
        <v>0</v>
      </c>
      <c r="AK45" s="159">
        <f>'Staff input data'!AF45</f>
        <v>0</v>
      </c>
      <c r="AL45" s="159">
        <f>'Desired output'!AH45</f>
        <v>0</v>
      </c>
      <c r="AM45" s="159">
        <f>'EB Model output'!AG45</f>
        <v>0</v>
      </c>
      <c r="AN45" s="159">
        <f t="shared" si="44"/>
        <v>0</v>
      </c>
      <c r="AO45" s="159">
        <f t="shared" si="45"/>
        <v>0</v>
      </c>
      <c r="AP45" s="159">
        <f>'Staff input data'!AA45</f>
        <v>0</v>
      </c>
      <c r="AQ45" s="160">
        <f>'Desired output'!AA45</f>
        <v>0</v>
      </c>
      <c r="AR45" s="159">
        <f>'EB Model output'!AA45</f>
        <v>0</v>
      </c>
      <c r="AS45" s="159">
        <f t="shared" si="46"/>
        <v>0</v>
      </c>
      <c r="AT45" s="159">
        <f t="shared" si="47"/>
        <v>0</v>
      </c>
      <c r="AU45" s="159">
        <f>'Staff input data'!AC45</f>
        <v>0</v>
      </c>
      <c r="AV45" s="159">
        <f>'Desired output'!AC45+'Desired output'!AD45</f>
        <v>0</v>
      </c>
      <c r="AW45" s="159">
        <f>'EB Model output'!AC45+'EB Model output'!AD45</f>
        <v>0</v>
      </c>
      <c r="AX45" s="159">
        <f t="shared" si="48"/>
        <v>0</v>
      </c>
      <c r="AY45" s="159">
        <f t="shared" si="49"/>
        <v>0</v>
      </c>
      <c r="AZ45" s="159">
        <f>'Staff input data'!AH45</f>
        <v>0</v>
      </c>
      <c r="BA45" s="159">
        <f>'Desired output'!AJ45</f>
        <v>0</v>
      </c>
      <c r="BB45" s="159">
        <f>'EB Model output'!AI45</f>
        <v>0</v>
      </c>
      <c r="BC45" s="159">
        <f t="shared" si="50"/>
        <v>0</v>
      </c>
      <c r="BD45" s="159">
        <f t="shared" si="51"/>
        <v>0</v>
      </c>
      <c r="BE45" s="159">
        <f>'Staff input data'!AG45</f>
        <v>0</v>
      </c>
      <c r="BF45" s="159">
        <f>'Desired output'!AI45</f>
        <v>0</v>
      </c>
      <c r="BG45" s="159">
        <f>'EB Model output'!AH45</f>
        <v>0</v>
      </c>
      <c r="BH45" s="159">
        <f t="shared" si="52"/>
        <v>0</v>
      </c>
      <c r="BI45" s="159">
        <f t="shared" si="53"/>
        <v>0</v>
      </c>
      <c r="BJ45" s="158">
        <f>'Staff input data'!AL45</f>
        <v>0</v>
      </c>
      <c r="BK45" s="158">
        <f>'Desired output'!AN45</f>
        <v>0</v>
      </c>
      <c r="BL45" s="158">
        <f>'EB Model output'!AM45</f>
        <v>0</v>
      </c>
      <c r="BM45" s="159">
        <f t="shared" si="54"/>
        <v>0</v>
      </c>
      <c r="BN45" s="159">
        <f t="shared" si="55"/>
        <v>0</v>
      </c>
      <c r="BO45" s="158">
        <f>'Staff input data'!AM45</f>
        <v>0</v>
      </c>
      <c r="BP45" s="158">
        <f>'Desired output'!AO45</f>
        <v>0</v>
      </c>
      <c r="BQ45" s="158">
        <f>'EB Model output'!AN45</f>
        <v>0</v>
      </c>
      <c r="BR45" s="159">
        <f t="shared" si="56"/>
        <v>0</v>
      </c>
      <c r="BS45" s="159">
        <f t="shared" si="57"/>
        <v>0</v>
      </c>
      <c r="BT45" s="161">
        <f>'Staff input data'!AN45</f>
        <v>0</v>
      </c>
      <c r="BU45" s="161">
        <f>'Desired output'!AP45</f>
        <v>0</v>
      </c>
      <c r="BV45" s="161">
        <f>'EB Model output'!AO45</f>
        <v>0</v>
      </c>
      <c r="BW45" s="159">
        <f t="shared" si="58"/>
        <v>0</v>
      </c>
      <c r="BX45" s="162">
        <f t="shared" si="59"/>
        <v>0</v>
      </c>
    </row>
    <row r="46" spans="1:76" x14ac:dyDescent="0.2">
      <c r="A46" s="99" t="str">
        <f>IF('Student input data'!B46="","-",'Student input data'!B46)</f>
        <v>-</v>
      </c>
      <c r="B46" s="158">
        <f>'Staff input data'!C46</f>
        <v>0</v>
      </c>
      <c r="C46" s="159">
        <f>'Desired output'!C46</f>
        <v>0</v>
      </c>
      <c r="D46" s="159">
        <f>'EB Model output'!C46</f>
        <v>0</v>
      </c>
      <c r="E46" s="159">
        <f t="shared" si="30"/>
        <v>0</v>
      </c>
      <c r="F46" s="159">
        <f t="shared" si="31"/>
        <v>0</v>
      </c>
      <c r="G46" s="159">
        <f>'Staff input data'!R46</f>
        <v>0</v>
      </c>
      <c r="H46" s="159">
        <f>'Desired output'!R46</f>
        <v>0</v>
      </c>
      <c r="I46" s="159">
        <f>'EB Model output'!R46</f>
        <v>0</v>
      </c>
      <c r="J46" s="159">
        <f t="shared" si="32"/>
        <v>0</v>
      </c>
      <c r="K46" s="159">
        <f t="shared" si="33"/>
        <v>0</v>
      </c>
      <c r="L46" s="159">
        <f>'Staff input data'!Z46</f>
        <v>0</v>
      </c>
      <c r="M46" s="159">
        <f>'Desired output'!Z46</f>
        <v>0</v>
      </c>
      <c r="N46" s="159">
        <f>'EB Model output'!Z46</f>
        <v>0</v>
      </c>
      <c r="O46" s="159">
        <f t="shared" si="34"/>
        <v>0</v>
      </c>
      <c r="P46" s="159">
        <f t="shared" si="35"/>
        <v>0</v>
      </c>
      <c r="Q46" s="159">
        <f>'Staff input data'!W46</f>
        <v>0</v>
      </c>
      <c r="R46" s="159">
        <f>'Desired output'!W46</f>
        <v>0</v>
      </c>
      <c r="S46" s="159">
        <f>'EB Model output'!W46</f>
        <v>0</v>
      </c>
      <c r="T46" s="159">
        <f t="shared" si="36"/>
        <v>0</v>
      </c>
      <c r="U46" s="159">
        <f t="shared" si="37"/>
        <v>0</v>
      </c>
      <c r="V46" s="159">
        <f>'Staff input data'!U46</f>
        <v>0</v>
      </c>
      <c r="W46" s="159">
        <f>'Desired output'!U46</f>
        <v>0</v>
      </c>
      <c r="X46" s="159">
        <f>'EB Model output'!U46</f>
        <v>0</v>
      </c>
      <c r="Y46" s="159">
        <f t="shared" si="38"/>
        <v>0</v>
      </c>
      <c r="Z46" s="159">
        <f t="shared" si="39"/>
        <v>0</v>
      </c>
      <c r="AA46" s="159">
        <f>'Staff input data'!X46</f>
        <v>0</v>
      </c>
      <c r="AB46" s="159">
        <f>'Desired output'!X46</f>
        <v>0</v>
      </c>
      <c r="AC46" s="159">
        <f>'EB Model output'!X46</f>
        <v>0</v>
      </c>
      <c r="AD46" s="159">
        <f t="shared" si="40"/>
        <v>0</v>
      </c>
      <c r="AE46" s="159">
        <f t="shared" si="41"/>
        <v>0</v>
      </c>
      <c r="AF46" s="159">
        <f>'Staff input data'!Y46</f>
        <v>0</v>
      </c>
      <c r="AG46" s="159">
        <f>'Desired output'!Y46</f>
        <v>0</v>
      </c>
      <c r="AH46" s="159">
        <f>'EB Model output'!Y46</f>
        <v>0</v>
      </c>
      <c r="AI46" s="159">
        <f t="shared" si="42"/>
        <v>0</v>
      </c>
      <c r="AJ46" s="159">
        <f t="shared" si="43"/>
        <v>0</v>
      </c>
      <c r="AK46" s="159">
        <f>'Staff input data'!AF46</f>
        <v>0</v>
      </c>
      <c r="AL46" s="159">
        <f>'Desired output'!AH46</f>
        <v>0</v>
      </c>
      <c r="AM46" s="159">
        <f>'EB Model output'!AG46</f>
        <v>0</v>
      </c>
      <c r="AN46" s="159">
        <f t="shared" si="44"/>
        <v>0</v>
      </c>
      <c r="AO46" s="159">
        <f t="shared" si="45"/>
        <v>0</v>
      </c>
      <c r="AP46" s="159">
        <f>'Staff input data'!AA46</f>
        <v>0</v>
      </c>
      <c r="AQ46" s="160">
        <f>'Desired output'!AA46</f>
        <v>0</v>
      </c>
      <c r="AR46" s="159">
        <f>'EB Model output'!AA46</f>
        <v>0</v>
      </c>
      <c r="AS46" s="159">
        <f t="shared" si="46"/>
        <v>0</v>
      </c>
      <c r="AT46" s="159">
        <f t="shared" si="47"/>
        <v>0</v>
      </c>
      <c r="AU46" s="159">
        <f>'Staff input data'!AC46</f>
        <v>0</v>
      </c>
      <c r="AV46" s="159">
        <f>'Desired output'!AC46+'Desired output'!AD46</f>
        <v>0</v>
      </c>
      <c r="AW46" s="159">
        <f>'EB Model output'!AC46+'EB Model output'!AD46</f>
        <v>0</v>
      </c>
      <c r="AX46" s="159">
        <f t="shared" si="48"/>
        <v>0</v>
      </c>
      <c r="AY46" s="159">
        <f t="shared" si="49"/>
        <v>0</v>
      </c>
      <c r="AZ46" s="159">
        <f>'Staff input data'!AH46</f>
        <v>0</v>
      </c>
      <c r="BA46" s="159">
        <f>'Desired output'!AJ46</f>
        <v>0</v>
      </c>
      <c r="BB46" s="159">
        <f>'EB Model output'!AI46</f>
        <v>0</v>
      </c>
      <c r="BC46" s="159">
        <f t="shared" si="50"/>
        <v>0</v>
      </c>
      <c r="BD46" s="159">
        <f t="shared" si="51"/>
        <v>0</v>
      </c>
      <c r="BE46" s="159">
        <f>'Staff input data'!AG46</f>
        <v>0</v>
      </c>
      <c r="BF46" s="159">
        <f>'Desired output'!AI46</f>
        <v>0</v>
      </c>
      <c r="BG46" s="159">
        <f>'EB Model output'!AH46</f>
        <v>0</v>
      </c>
      <c r="BH46" s="159">
        <f t="shared" si="52"/>
        <v>0</v>
      </c>
      <c r="BI46" s="159">
        <f t="shared" si="53"/>
        <v>0</v>
      </c>
      <c r="BJ46" s="158">
        <f>'Staff input data'!AL46</f>
        <v>0</v>
      </c>
      <c r="BK46" s="158">
        <f>'Desired output'!AN46</f>
        <v>0</v>
      </c>
      <c r="BL46" s="158">
        <f>'EB Model output'!AM46</f>
        <v>0</v>
      </c>
      <c r="BM46" s="159">
        <f t="shared" si="54"/>
        <v>0</v>
      </c>
      <c r="BN46" s="159">
        <f t="shared" si="55"/>
        <v>0</v>
      </c>
      <c r="BO46" s="158">
        <f>'Staff input data'!AM46</f>
        <v>0</v>
      </c>
      <c r="BP46" s="158">
        <f>'Desired output'!AO46</f>
        <v>0</v>
      </c>
      <c r="BQ46" s="158">
        <f>'EB Model output'!AN46</f>
        <v>0</v>
      </c>
      <c r="BR46" s="159">
        <f t="shared" si="56"/>
        <v>0</v>
      </c>
      <c r="BS46" s="159">
        <f t="shared" si="57"/>
        <v>0</v>
      </c>
      <c r="BT46" s="161">
        <f>'Staff input data'!AN46</f>
        <v>0</v>
      </c>
      <c r="BU46" s="161">
        <f>'Desired output'!AP46</f>
        <v>0</v>
      </c>
      <c r="BV46" s="161">
        <f>'EB Model output'!AO46</f>
        <v>0</v>
      </c>
      <c r="BW46" s="159">
        <f t="shared" si="58"/>
        <v>0</v>
      </c>
      <c r="BX46" s="162">
        <f t="shared" si="59"/>
        <v>0</v>
      </c>
    </row>
    <row r="47" spans="1:76" x14ac:dyDescent="0.2">
      <c r="A47" s="99" t="str">
        <f>IF('Student input data'!B47="","-",'Student input data'!B47)</f>
        <v>-</v>
      </c>
      <c r="B47" s="158">
        <f>'Staff input data'!C47</f>
        <v>0</v>
      </c>
      <c r="C47" s="159">
        <f>'Desired output'!C47</f>
        <v>0</v>
      </c>
      <c r="D47" s="159">
        <f>'EB Model output'!C47</f>
        <v>0</v>
      </c>
      <c r="E47" s="159">
        <f t="shared" si="30"/>
        <v>0</v>
      </c>
      <c r="F47" s="159">
        <f t="shared" si="31"/>
        <v>0</v>
      </c>
      <c r="G47" s="159">
        <f>'Staff input data'!R47</f>
        <v>0</v>
      </c>
      <c r="H47" s="159">
        <f>'Desired output'!R47</f>
        <v>0</v>
      </c>
      <c r="I47" s="159">
        <f>'EB Model output'!R47</f>
        <v>0</v>
      </c>
      <c r="J47" s="159">
        <f t="shared" si="32"/>
        <v>0</v>
      </c>
      <c r="K47" s="159">
        <f t="shared" si="33"/>
        <v>0</v>
      </c>
      <c r="L47" s="159">
        <f>'Staff input data'!Z47</f>
        <v>0</v>
      </c>
      <c r="M47" s="159">
        <f>'Desired output'!Z47</f>
        <v>0</v>
      </c>
      <c r="N47" s="159">
        <f>'EB Model output'!Z47</f>
        <v>0</v>
      </c>
      <c r="O47" s="159">
        <f t="shared" si="34"/>
        <v>0</v>
      </c>
      <c r="P47" s="159">
        <f t="shared" si="35"/>
        <v>0</v>
      </c>
      <c r="Q47" s="159">
        <f>'Staff input data'!W47</f>
        <v>0</v>
      </c>
      <c r="R47" s="159">
        <f>'Desired output'!W47</f>
        <v>0</v>
      </c>
      <c r="S47" s="159">
        <f>'EB Model output'!W47</f>
        <v>0</v>
      </c>
      <c r="T47" s="159">
        <f t="shared" si="36"/>
        <v>0</v>
      </c>
      <c r="U47" s="159">
        <f t="shared" si="37"/>
        <v>0</v>
      </c>
      <c r="V47" s="159">
        <f>'Staff input data'!U47</f>
        <v>0</v>
      </c>
      <c r="W47" s="159">
        <f>'Desired output'!U47</f>
        <v>0</v>
      </c>
      <c r="X47" s="159">
        <f>'EB Model output'!U47</f>
        <v>0</v>
      </c>
      <c r="Y47" s="159">
        <f t="shared" si="38"/>
        <v>0</v>
      </c>
      <c r="Z47" s="159">
        <f t="shared" si="39"/>
        <v>0</v>
      </c>
      <c r="AA47" s="159">
        <f>'Staff input data'!X47</f>
        <v>0</v>
      </c>
      <c r="AB47" s="159">
        <f>'Desired output'!X47</f>
        <v>0</v>
      </c>
      <c r="AC47" s="159">
        <f>'EB Model output'!X47</f>
        <v>0</v>
      </c>
      <c r="AD47" s="159">
        <f t="shared" si="40"/>
        <v>0</v>
      </c>
      <c r="AE47" s="159">
        <f t="shared" si="41"/>
        <v>0</v>
      </c>
      <c r="AF47" s="159">
        <f>'Staff input data'!Y47</f>
        <v>0</v>
      </c>
      <c r="AG47" s="159">
        <f>'Desired output'!Y47</f>
        <v>0</v>
      </c>
      <c r="AH47" s="159">
        <f>'EB Model output'!Y47</f>
        <v>0</v>
      </c>
      <c r="AI47" s="159">
        <f t="shared" si="42"/>
        <v>0</v>
      </c>
      <c r="AJ47" s="159">
        <f t="shared" si="43"/>
        <v>0</v>
      </c>
      <c r="AK47" s="159">
        <f>'Staff input data'!AF47</f>
        <v>0</v>
      </c>
      <c r="AL47" s="159">
        <f>'Desired output'!AH47</f>
        <v>0</v>
      </c>
      <c r="AM47" s="159">
        <f>'EB Model output'!AG47</f>
        <v>0</v>
      </c>
      <c r="AN47" s="159">
        <f t="shared" si="44"/>
        <v>0</v>
      </c>
      <c r="AO47" s="159">
        <f t="shared" si="45"/>
        <v>0</v>
      </c>
      <c r="AP47" s="159">
        <f>'Staff input data'!AA47</f>
        <v>0</v>
      </c>
      <c r="AQ47" s="160">
        <f>'Desired output'!AA47</f>
        <v>0</v>
      </c>
      <c r="AR47" s="159">
        <f>'EB Model output'!AA47</f>
        <v>0</v>
      </c>
      <c r="AS47" s="159">
        <f t="shared" si="46"/>
        <v>0</v>
      </c>
      <c r="AT47" s="159">
        <f t="shared" si="47"/>
        <v>0</v>
      </c>
      <c r="AU47" s="159">
        <f>'Staff input data'!AC47</f>
        <v>0</v>
      </c>
      <c r="AV47" s="159">
        <f>'Desired output'!AC47+'Desired output'!AD47</f>
        <v>0</v>
      </c>
      <c r="AW47" s="159">
        <f>'EB Model output'!AC47+'EB Model output'!AD47</f>
        <v>0</v>
      </c>
      <c r="AX47" s="159">
        <f t="shared" si="48"/>
        <v>0</v>
      </c>
      <c r="AY47" s="159">
        <f t="shared" si="49"/>
        <v>0</v>
      </c>
      <c r="AZ47" s="159">
        <f>'Staff input data'!AH47</f>
        <v>0</v>
      </c>
      <c r="BA47" s="159">
        <f>'Desired output'!AJ47</f>
        <v>0</v>
      </c>
      <c r="BB47" s="159">
        <f>'EB Model output'!AI47</f>
        <v>0</v>
      </c>
      <c r="BC47" s="159">
        <f t="shared" si="50"/>
        <v>0</v>
      </c>
      <c r="BD47" s="159">
        <f t="shared" si="51"/>
        <v>0</v>
      </c>
      <c r="BE47" s="159">
        <f>'Staff input data'!AG47</f>
        <v>0</v>
      </c>
      <c r="BF47" s="159">
        <f>'Desired output'!AI47</f>
        <v>0</v>
      </c>
      <c r="BG47" s="159">
        <f>'EB Model output'!AH47</f>
        <v>0</v>
      </c>
      <c r="BH47" s="159">
        <f t="shared" si="52"/>
        <v>0</v>
      </c>
      <c r="BI47" s="159">
        <f t="shared" si="53"/>
        <v>0</v>
      </c>
      <c r="BJ47" s="158">
        <f>'Staff input data'!AL47</f>
        <v>0</v>
      </c>
      <c r="BK47" s="158">
        <f>'Desired output'!AN47</f>
        <v>0</v>
      </c>
      <c r="BL47" s="158">
        <f>'EB Model output'!AM47</f>
        <v>0</v>
      </c>
      <c r="BM47" s="159">
        <f t="shared" si="54"/>
        <v>0</v>
      </c>
      <c r="BN47" s="159">
        <f t="shared" si="55"/>
        <v>0</v>
      </c>
      <c r="BO47" s="158">
        <f>'Staff input data'!AM47</f>
        <v>0</v>
      </c>
      <c r="BP47" s="158">
        <f>'Desired output'!AO47</f>
        <v>0</v>
      </c>
      <c r="BQ47" s="158">
        <f>'EB Model output'!AN47</f>
        <v>0</v>
      </c>
      <c r="BR47" s="159">
        <f t="shared" si="56"/>
        <v>0</v>
      </c>
      <c r="BS47" s="159">
        <f t="shared" si="57"/>
        <v>0</v>
      </c>
      <c r="BT47" s="161">
        <f>'Staff input data'!AN47</f>
        <v>0</v>
      </c>
      <c r="BU47" s="161">
        <f>'Desired output'!AP47</f>
        <v>0</v>
      </c>
      <c r="BV47" s="161">
        <f>'EB Model output'!AO47</f>
        <v>0</v>
      </c>
      <c r="BW47" s="159">
        <f t="shared" si="58"/>
        <v>0</v>
      </c>
      <c r="BX47" s="162">
        <f t="shared" si="59"/>
        <v>0</v>
      </c>
    </row>
    <row r="48" spans="1:76" x14ac:dyDescent="0.2">
      <c r="A48" s="99" t="str">
        <f>IF('Student input data'!B48="","-",'Student input data'!B48)</f>
        <v>-</v>
      </c>
      <c r="B48" s="158">
        <f>'Staff input data'!C48</f>
        <v>0</v>
      </c>
      <c r="C48" s="159">
        <f>'Desired output'!C48</f>
        <v>0</v>
      </c>
      <c r="D48" s="159">
        <f>'EB Model output'!C48</f>
        <v>0</v>
      </c>
      <c r="E48" s="159">
        <f t="shared" si="30"/>
        <v>0</v>
      </c>
      <c r="F48" s="159">
        <f t="shared" si="31"/>
        <v>0</v>
      </c>
      <c r="G48" s="159">
        <f>'Staff input data'!R48</f>
        <v>0</v>
      </c>
      <c r="H48" s="159">
        <f>'Desired output'!R48</f>
        <v>0</v>
      </c>
      <c r="I48" s="159">
        <f>'EB Model output'!R48</f>
        <v>0</v>
      </c>
      <c r="J48" s="159">
        <f t="shared" si="32"/>
        <v>0</v>
      </c>
      <c r="K48" s="159">
        <f t="shared" si="33"/>
        <v>0</v>
      </c>
      <c r="L48" s="159">
        <f>'Staff input data'!Z48</f>
        <v>0</v>
      </c>
      <c r="M48" s="159">
        <f>'Desired output'!Z48</f>
        <v>0</v>
      </c>
      <c r="N48" s="159">
        <f>'EB Model output'!Z48</f>
        <v>0</v>
      </c>
      <c r="O48" s="159">
        <f t="shared" si="34"/>
        <v>0</v>
      </c>
      <c r="P48" s="159">
        <f t="shared" si="35"/>
        <v>0</v>
      </c>
      <c r="Q48" s="159">
        <f>'Staff input data'!W48</f>
        <v>0</v>
      </c>
      <c r="R48" s="159">
        <f>'Desired output'!W48</f>
        <v>0</v>
      </c>
      <c r="S48" s="159">
        <f>'EB Model output'!W48</f>
        <v>0</v>
      </c>
      <c r="T48" s="159">
        <f t="shared" si="36"/>
        <v>0</v>
      </c>
      <c r="U48" s="159">
        <f t="shared" si="37"/>
        <v>0</v>
      </c>
      <c r="V48" s="159">
        <f>'Staff input data'!U48</f>
        <v>0</v>
      </c>
      <c r="W48" s="159">
        <f>'Desired output'!U48</f>
        <v>0</v>
      </c>
      <c r="X48" s="159">
        <f>'EB Model output'!U48</f>
        <v>0</v>
      </c>
      <c r="Y48" s="159">
        <f t="shared" si="38"/>
        <v>0</v>
      </c>
      <c r="Z48" s="159">
        <f t="shared" si="39"/>
        <v>0</v>
      </c>
      <c r="AA48" s="159">
        <f>'Staff input data'!X48</f>
        <v>0</v>
      </c>
      <c r="AB48" s="159">
        <f>'Desired output'!X48</f>
        <v>0</v>
      </c>
      <c r="AC48" s="159">
        <f>'EB Model output'!X48</f>
        <v>0</v>
      </c>
      <c r="AD48" s="159">
        <f t="shared" si="40"/>
        <v>0</v>
      </c>
      <c r="AE48" s="159">
        <f t="shared" si="41"/>
        <v>0</v>
      </c>
      <c r="AF48" s="159">
        <f>'Staff input data'!Y48</f>
        <v>0</v>
      </c>
      <c r="AG48" s="159">
        <f>'Desired output'!Y48</f>
        <v>0</v>
      </c>
      <c r="AH48" s="159">
        <f>'EB Model output'!Y48</f>
        <v>0</v>
      </c>
      <c r="AI48" s="159">
        <f t="shared" si="42"/>
        <v>0</v>
      </c>
      <c r="AJ48" s="159">
        <f t="shared" si="43"/>
        <v>0</v>
      </c>
      <c r="AK48" s="159">
        <f>'Staff input data'!AF48</f>
        <v>0</v>
      </c>
      <c r="AL48" s="159">
        <f>'Desired output'!AH48</f>
        <v>0</v>
      </c>
      <c r="AM48" s="159">
        <f>'EB Model output'!AG48</f>
        <v>0</v>
      </c>
      <c r="AN48" s="159">
        <f t="shared" si="44"/>
        <v>0</v>
      </c>
      <c r="AO48" s="159">
        <f t="shared" si="45"/>
        <v>0</v>
      </c>
      <c r="AP48" s="159">
        <f>'Staff input data'!AA48</f>
        <v>0</v>
      </c>
      <c r="AQ48" s="160">
        <f>'Desired output'!AA48</f>
        <v>0</v>
      </c>
      <c r="AR48" s="159">
        <f>'EB Model output'!AA48</f>
        <v>0</v>
      </c>
      <c r="AS48" s="159">
        <f t="shared" si="46"/>
        <v>0</v>
      </c>
      <c r="AT48" s="159">
        <f t="shared" si="47"/>
        <v>0</v>
      </c>
      <c r="AU48" s="159">
        <f>'Staff input data'!AC48</f>
        <v>0</v>
      </c>
      <c r="AV48" s="159">
        <f>'Desired output'!AC48+'Desired output'!AD48</f>
        <v>0</v>
      </c>
      <c r="AW48" s="159">
        <f>'EB Model output'!AC48+'EB Model output'!AD48</f>
        <v>0</v>
      </c>
      <c r="AX48" s="159">
        <f t="shared" si="48"/>
        <v>0</v>
      </c>
      <c r="AY48" s="159">
        <f t="shared" si="49"/>
        <v>0</v>
      </c>
      <c r="AZ48" s="159">
        <f>'Staff input data'!AH48</f>
        <v>0</v>
      </c>
      <c r="BA48" s="159">
        <f>'Desired output'!AJ48</f>
        <v>0</v>
      </c>
      <c r="BB48" s="159">
        <f>'EB Model output'!AI48</f>
        <v>0</v>
      </c>
      <c r="BC48" s="159">
        <f t="shared" si="50"/>
        <v>0</v>
      </c>
      <c r="BD48" s="159">
        <f t="shared" si="51"/>
        <v>0</v>
      </c>
      <c r="BE48" s="159">
        <f>'Staff input data'!AG48</f>
        <v>0</v>
      </c>
      <c r="BF48" s="159">
        <f>'Desired output'!AI48</f>
        <v>0</v>
      </c>
      <c r="BG48" s="159">
        <f>'EB Model output'!AH48</f>
        <v>0</v>
      </c>
      <c r="BH48" s="159">
        <f t="shared" si="52"/>
        <v>0</v>
      </c>
      <c r="BI48" s="159">
        <f t="shared" si="53"/>
        <v>0</v>
      </c>
      <c r="BJ48" s="158">
        <f>'Staff input data'!AL48</f>
        <v>0</v>
      </c>
      <c r="BK48" s="158">
        <f>'Desired output'!AN48</f>
        <v>0</v>
      </c>
      <c r="BL48" s="158">
        <f>'EB Model output'!AM48</f>
        <v>0</v>
      </c>
      <c r="BM48" s="159">
        <f t="shared" si="54"/>
        <v>0</v>
      </c>
      <c r="BN48" s="159">
        <f t="shared" si="55"/>
        <v>0</v>
      </c>
      <c r="BO48" s="158">
        <f>'Staff input data'!AM48</f>
        <v>0</v>
      </c>
      <c r="BP48" s="158">
        <f>'Desired output'!AO48</f>
        <v>0</v>
      </c>
      <c r="BQ48" s="158">
        <f>'EB Model output'!AN48</f>
        <v>0</v>
      </c>
      <c r="BR48" s="159">
        <f t="shared" si="56"/>
        <v>0</v>
      </c>
      <c r="BS48" s="159">
        <f t="shared" si="57"/>
        <v>0</v>
      </c>
      <c r="BT48" s="161">
        <f>'Staff input data'!AN48</f>
        <v>0</v>
      </c>
      <c r="BU48" s="161">
        <f>'Desired output'!AP48</f>
        <v>0</v>
      </c>
      <c r="BV48" s="161">
        <f>'EB Model output'!AO48</f>
        <v>0</v>
      </c>
      <c r="BW48" s="159">
        <f t="shared" si="58"/>
        <v>0</v>
      </c>
      <c r="BX48" s="162">
        <f t="shared" si="59"/>
        <v>0</v>
      </c>
    </row>
    <row r="49" spans="1:76" x14ac:dyDescent="0.2">
      <c r="A49" s="99" t="str">
        <f>IF('Student input data'!B49="","-",'Student input data'!B49)</f>
        <v>-</v>
      </c>
      <c r="B49" s="158">
        <f>'Staff input data'!C49</f>
        <v>0</v>
      </c>
      <c r="C49" s="159">
        <f>'Desired output'!C49</f>
        <v>0</v>
      </c>
      <c r="D49" s="159">
        <f>'EB Model output'!C49</f>
        <v>0</v>
      </c>
      <c r="E49" s="159">
        <f t="shared" si="30"/>
        <v>0</v>
      </c>
      <c r="F49" s="159">
        <f t="shared" si="31"/>
        <v>0</v>
      </c>
      <c r="G49" s="159">
        <f>'Staff input data'!R49</f>
        <v>0</v>
      </c>
      <c r="H49" s="159">
        <f>'Desired output'!R49</f>
        <v>0</v>
      </c>
      <c r="I49" s="159">
        <f>'EB Model output'!R49</f>
        <v>0</v>
      </c>
      <c r="J49" s="159">
        <f t="shared" si="32"/>
        <v>0</v>
      </c>
      <c r="K49" s="159">
        <f t="shared" si="33"/>
        <v>0</v>
      </c>
      <c r="L49" s="159">
        <f>'Staff input data'!Z49</f>
        <v>0</v>
      </c>
      <c r="M49" s="159">
        <f>'Desired output'!Z49</f>
        <v>0</v>
      </c>
      <c r="N49" s="159">
        <f>'EB Model output'!Z49</f>
        <v>0</v>
      </c>
      <c r="O49" s="159">
        <f t="shared" si="34"/>
        <v>0</v>
      </c>
      <c r="P49" s="159">
        <f t="shared" si="35"/>
        <v>0</v>
      </c>
      <c r="Q49" s="159">
        <f>'Staff input data'!W49</f>
        <v>0</v>
      </c>
      <c r="R49" s="159">
        <f>'Desired output'!W49</f>
        <v>0</v>
      </c>
      <c r="S49" s="159">
        <f>'EB Model output'!W49</f>
        <v>0</v>
      </c>
      <c r="T49" s="159">
        <f t="shared" si="36"/>
        <v>0</v>
      </c>
      <c r="U49" s="159">
        <f t="shared" si="37"/>
        <v>0</v>
      </c>
      <c r="V49" s="159">
        <f>'Staff input data'!U49</f>
        <v>0</v>
      </c>
      <c r="W49" s="159">
        <f>'Desired output'!U49</f>
        <v>0</v>
      </c>
      <c r="X49" s="159">
        <f>'EB Model output'!U49</f>
        <v>0</v>
      </c>
      <c r="Y49" s="159">
        <f t="shared" si="38"/>
        <v>0</v>
      </c>
      <c r="Z49" s="159">
        <f t="shared" si="39"/>
        <v>0</v>
      </c>
      <c r="AA49" s="159">
        <f>'Staff input data'!X49</f>
        <v>0</v>
      </c>
      <c r="AB49" s="159">
        <f>'Desired output'!X49</f>
        <v>0</v>
      </c>
      <c r="AC49" s="159">
        <f>'EB Model output'!X49</f>
        <v>0</v>
      </c>
      <c r="AD49" s="159">
        <f t="shared" si="40"/>
        <v>0</v>
      </c>
      <c r="AE49" s="159">
        <f t="shared" si="41"/>
        <v>0</v>
      </c>
      <c r="AF49" s="159">
        <f>'Staff input data'!Y49</f>
        <v>0</v>
      </c>
      <c r="AG49" s="159">
        <f>'Desired output'!Y49</f>
        <v>0</v>
      </c>
      <c r="AH49" s="159">
        <f>'EB Model output'!Y49</f>
        <v>0</v>
      </c>
      <c r="AI49" s="159">
        <f t="shared" si="42"/>
        <v>0</v>
      </c>
      <c r="AJ49" s="159">
        <f t="shared" si="43"/>
        <v>0</v>
      </c>
      <c r="AK49" s="159">
        <f>'Staff input data'!AF49</f>
        <v>0</v>
      </c>
      <c r="AL49" s="159">
        <f>'Desired output'!AH49</f>
        <v>0</v>
      </c>
      <c r="AM49" s="159">
        <f>'EB Model output'!AG49</f>
        <v>0</v>
      </c>
      <c r="AN49" s="159">
        <f t="shared" si="44"/>
        <v>0</v>
      </c>
      <c r="AO49" s="159">
        <f t="shared" si="45"/>
        <v>0</v>
      </c>
      <c r="AP49" s="159">
        <f>'Staff input data'!AA49</f>
        <v>0</v>
      </c>
      <c r="AQ49" s="160">
        <f>'Desired output'!AA49</f>
        <v>0</v>
      </c>
      <c r="AR49" s="159">
        <f>'EB Model output'!AA49</f>
        <v>0</v>
      </c>
      <c r="AS49" s="159">
        <f t="shared" si="46"/>
        <v>0</v>
      </c>
      <c r="AT49" s="159">
        <f t="shared" si="47"/>
        <v>0</v>
      </c>
      <c r="AU49" s="159">
        <f>'Staff input data'!AC49</f>
        <v>0</v>
      </c>
      <c r="AV49" s="159">
        <f>'Desired output'!AC49+'Desired output'!AD49</f>
        <v>0</v>
      </c>
      <c r="AW49" s="159">
        <f>'EB Model output'!AC49+'EB Model output'!AD49</f>
        <v>0</v>
      </c>
      <c r="AX49" s="159">
        <f t="shared" si="48"/>
        <v>0</v>
      </c>
      <c r="AY49" s="159">
        <f t="shared" si="49"/>
        <v>0</v>
      </c>
      <c r="AZ49" s="159">
        <f>'Staff input data'!AH49</f>
        <v>0</v>
      </c>
      <c r="BA49" s="159">
        <f>'Desired output'!AJ49</f>
        <v>0</v>
      </c>
      <c r="BB49" s="159">
        <f>'EB Model output'!AI49</f>
        <v>0</v>
      </c>
      <c r="BC49" s="159">
        <f t="shared" si="50"/>
        <v>0</v>
      </c>
      <c r="BD49" s="159">
        <f t="shared" si="51"/>
        <v>0</v>
      </c>
      <c r="BE49" s="159">
        <f>'Staff input data'!AG49</f>
        <v>0</v>
      </c>
      <c r="BF49" s="159">
        <f>'Desired output'!AI49</f>
        <v>0</v>
      </c>
      <c r="BG49" s="159">
        <f>'EB Model output'!AH49</f>
        <v>0</v>
      </c>
      <c r="BH49" s="159">
        <f t="shared" si="52"/>
        <v>0</v>
      </c>
      <c r="BI49" s="159">
        <f t="shared" si="53"/>
        <v>0</v>
      </c>
      <c r="BJ49" s="158">
        <f>'Staff input data'!AL49</f>
        <v>0</v>
      </c>
      <c r="BK49" s="158">
        <f>'Desired output'!AN49</f>
        <v>0</v>
      </c>
      <c r="BL49" s="158">
        <f>'EB Model output'!AM49</f>
        <v>0</v>
      </c>
      <c r="BM49" s="159">
        <f t="shared" si="54"/>
        <v>0</v>
      </c>
      <c r="BN49" s="159">
        <f t="shared" si="55"/>
        <v>0</v>
      </c>
      <c r="BO49" s="158">
        <f>'Staff input data'!AM49</f>
        <v>0</v>
      </c>
      <c r="BP49" s="158">
        <f>'Desired output'!AO49</f>
        <v>0</v>
      </c>
      <c r="BQ49" s="158">
        <f>'EB Model output'!AN49</f>
        <v>0</v>
      </c>
      <c r="BR49" s="159">
        <f t="shared" si="56"/>
        <v>0</v>
      </c>
      <c r="BS49" s="159">
        <f t="shared" si="57"/>
        <v>0</v>
      </c>
      <c r="BT49" s="161">
        <f>'Staff input data'!AN49</f>
        <v>0</v>
      </c>
      <c r="BU49" s="161">
        <f>'Desired output'!AP49</f>
        <v>0</v>
      </c>
      <c r="BV49" s="161">
        <f>'EB Model output'!AO49</f>
        <v>0</v>
      </c>
      <c r="BW49" s="159">
        <f t="shared" si="58"/>
        <v>0</v>
      </c>
      <c r="BX49" s="162">
        <f t="shared" si="59"/>
        <v>0</v>
      </c>
    </row>
    <row r="50" spans="1:76" x14ac:dyDescent="0.2">
      <c r="A50" s="99" t="str">
        <f>IF('Student input data'!B50="","-",'Student input data'!B50)</f>
        <v>-</v>
      </c>
      <c r="B50" s="158">
        <f>'Staff input data'!C50</f>
        <v>0</v>
      </c>
      <c r="C50" s="159">
        <f>'Desired output'!C50</f>
        <v>0</v>
      </c>
      <c r="D50" s="159">
        <f>'EB Model output'!C50</f>
        <v>0</v>
      </c>
      <c r="E50" s="159">
        <f t="shared" si="30"/>
        <v>0</v>
      </c>
      <c r="F50" s="159">
        <f t="shared" si="31"/>
        <v>0</v>
      </c>
      <c r="G50" s="159">
        <f>'Staff input data'!R50</f>
        <v>0</v>
      </c>
      <c r="H50" s="159">
        <f>'Desired output'!R50</f>
        <v>0</v>
      </c>
      <c r="I50" s="159">
        <f>'EB Model output'!R50</f>
        <v>0</v>
      </c>
      <c r="J50" s="159">
        <f t="shared" si="32"/>
        <v>0</v>
      </c>
      <c r="K50" s="159">
        <f t="shared" si="33"/>
        <v>0</v>
      </c>
      <c r="L50" s="159">
        <f>'Staff input data'!Z50</f>
        <v>0</v>
      </c>
      <c r="M50" s="159">
        <f>'Desired output'!Z50</f>
        <v>0</v>
      </c>
      <c r="N50" s="159">
        <f>'EB Model output'!Z50</f>
        <v>0</v>
      </c>
      <c r="O50" s="159">
        <f t="shared" si="34"/>
        <v>0</v>
      </c>
      <c r="P50" s="159">
        <f t="shared" si="35"/>
        <v>0</v>
      </c>
      <c r="Q50" s="159">
        <f>'Staff input data'!W50</f>
        <v>0</v>
      </c>
      <c r="R50" s="159">
        <f>'Desired output'!W50</f>
        <v>0</v>
      </c>
      <c r="S50" s="159">
        <f>'EB Model output'!W50</f>
        <v>0</v>
      </c>
      <c r="T50" s="159">
        <f t="shared" si="36"/>
        <v>0</v>
      </c>
      <c r="U50" s="159">
        <f t="shared" si="37"/>
        <v>0</v>
      </c>
      <c r="V50" s="159">
        <f>'Staff input data'!U50</f>
        <v>0</v>
      </c>
      <c r="W50" s="159">
        <f>'Desired output'!U50</f>
        <v>0</v>
      </c>
      <c r="X50" s="159">
        <f>'EB Model output'!U50</f>
        <v>0</v>
      </c>
      <c r="Y50" s="159">
        <f t="shared" si="38"/>
        <v>0</v>
      </c>
      <c r="Z50" s="159">
        <f t="shared" si="39"/>
        <v>0</v>
      </c>
      <c r="AA50" s="159">
        <f>'Staff input data'!X50</f>
        <v>0</v>
      </c>
      <c r="AB50" s="159">
        <f>'Desired output'!X50</f>
        <v>0</v>
      </c>
      <c r="AC50" s="159">
        <f>'EB Model output'!X50</f>
        <v>0</v>
      </c>
      <c r="AD50" s="159">
        <f t="shared" si="40"/>
        <v>0</v>
      </c>
      <c r="AE50" s="159">
        <f t="shared" si="41"/>
        <v>0</v>
      </c>
      <c r="AF50" s="159">
        <f>'Staff input data'!Y50</f>
        <v>0</v>
      </c>
      <c r="AG50" s="159">
        <f>'Desired output'!Y50</f>
        <v>0</v>
      </c>
      <c r="AH50" s="159">
        <f>'EB Model output'!Y50</f>
        <v>0</v>
      </c>
      <c r="AI50" s="159">
        <f t="shared" si="42"/>
        <v>0</v>
      </c>
      <c r="AJ50" s="159">
        <f t="shared" si="43"/>
        <v>0</v>
      </c>
      <c r="AK50" s="159">
        <f>'Staff input data'!AF50</f>
        <v>0</v>
      </c>
      <c r="AL50" s="159">
        <f>'Desired output'!AH50</f>
        <v>0</v>
      </c>
      <c r="AM50" s="159">
        <f>'EB Model output'!AG50</f>
        <v>0</v>
      </c>
      <c r="AN50" s="159">
        <f t="shared" si="44"/>
        <v>0</v>
      </c>
      <c r="AO50" s="159">
        <f t="shared" si="45"/>
        <v>0</v>
      </c>
      <c r="AP50" s="159">
        <f>'Staff input data'!AA50</f>
        <v>0</v>
      </c>
      <c r="AQ50" s="160">
        <f>'Desired output'!AA50</f>
        <v>0</v>
      </c>
      <c r="AR50" s="159">
        <f>'EB Model output'!AA50</f>
        <v>0</v>
      </c>
      <c r="AS50" s="159">
        <f t="shared" si="46"/>
        <v>0</v>
      </c>
      <c r="AT50" s="159">
        <f t="shared" si="47"/>
        <v>0</v>
      </c>
      <c r="AU50" s="159">
        <f>'Staff input data'!AC50</f>
        <v>0</v>
      </c>
      <c r="AV50" s="159">
        <f>'Desired output'!AC50+'Desired output'!AD50</f>
        <v>0</v>
      </c>
      <c r="AW50" s="159">
        <f>'EB Model output'!AC50+'EB Model output'!AD50</f>
        <v>0</v>
      </c>
      <c r="AX50" s="159">
        <f t="shared" si="48"/>
        <v>0</v>
      </c>
      <c r="AY50" s="159">
        <f t="shared" si="49"/>
        <v>0</v>
      </c>
      <c r="AZ50" s="159">
        <f>'Staff input data'!AH50</f>
        <v>0</v>
      </c>
      <c r="BA50" s="159">
        <f>'Desired output'!AJ50</f>
        <v>0</v>
      </c>
      <c r="BB50" s="159">
        <f>'EB Model output'!AI50</f>
        <v>0</v>
      </c>
      <c r="BC50" s="159">
        <f t="shared" si="50"/>
        <v>0</v>
      </c>
      <c r="BD50" s="159">
        <f t="shared" si="51"/>
        <v>0</v>
      </c>
      <c r="BE50" s="159">
        <f>'Staff input data'!AG50</f>
        <v>0</v>
      </c>
      <c r="BF50" s="159">
        <f>'Desired output'!AI50</f>
        <v>0</v>
      </c>
      <c r="BG50" s="159">
        <f>'EB Model output'!AH50</f>
        <v>0</v>
      </c>
      <c r="BH50" s="159">
        <f t="shared" si="52"/>
        <v>0</v>
      </c>
      <c r="BI50" s="159">
        <f t="shared" si="53"/>
        <v>0</v>
      </c>
      <c r="BJ50" s="158">
        <f>'Staff input data'!AL50</f>
        <v>0</v>
      </c>
      <c r="BK50" s="158">
        <f>'Desired output'!AN50</f>
        <v>0</v>
      </c>
      <c r="BL50" s="158">
        <f>'EB Model output'!AM50</f>
        <v>0</v>
      </c>
      <c r="BM50" s="159">
        <f t="shared" si="54"/>
        <v>0</v>
      </c>
      <c r="BN50" s="159">
        <f t="shared" si="55"/>
        <v>0</v>
      </c>
      <c r="BO50" s="158">
        <f>'Staff input data'!AM50</f>
        <v>0</v>
      </c>
      <c r="BP50" s="158">
        <f>'Desired output'!AO50</f>
        <v>0</v>
      </c>
      <c r="BQ50" s="158">
        <f>'EB Model output'!AN50</f>
        <v>0</v>
      </c>
      <c r="BR50" s="159">
        <f t="shared" si="56"/>
        <v>0</v>
      </c>
      <c r="BS50" s="159">
        <f t="shared" si="57"/>
        <v>0</v>
      </c>
      <c r="BT50" s="161">
        <f>'Staff input data'!AN50</f>
        <v>0</v>
      </c>
      <c r="BU50" s="161">
        <f>'Desired output'!AP50</f>
        <v>0</v>
      </c>
      <c r="BV50" s="161">
        <f>'EB Model output'!AO50</f>
        <v>0</v>
      </c>
      <c r="BW50" s="159">
        <f t="shared" si="58"/>
        <v>0</v>
      </c>
      <c r="BX50" s="162">
        <f t="shared" si="59"/>
        <v>0</v>
      </c>
    </row>
    <row r="51" spans="1:76" x14ac:dyDescent="0.2">
      <c r="A51" s="99" t="str">
        <f>IF('Student input data'!B51="","-",'Student input data'!B51)</f>
        <v>-</v>
      </c>
      <c r="B51" s="158">
        <f>'Staff input data'!C51</f>
        <v>0</v>
      </c>
      <c r="C51" s="159">
        <f>'Desired output'!C51</f>
        <v>0</v>
      </c>
      <c r="D51" s="159">
        <f>'EB Model output'!C51</f>
        <v>0</v>
      </c>
      <c r="E51" s="159">
        <f t="shared" si="30"/>
        <v>0</v>
      </c>
      <c r="F51" s="159">
        <f t="shared" si="31"/>
        <v>0</v>
      </c>
      <c r="G51" s="159">
        <f>'Staff input data'!R51</f>
        <v>0</v>
      </c>
      <c r="H51" s="159">
        <f>'Desired output'!R51</f>
        <v>0</v>
      </c>
      <c r="I51" s="159">
        <f>'EB Model output'!R51</f>
        <v>0</v>
      </c>
      <c r="J51" s="159">
        <f t="shared" si="32"/>
        <v>0</v>
      </c>
      <c r="K51" s="159">
        <f t="shared" si="33"/>
        <v>0</v>
      </c>
      <c r="L51" s="159">
        <f>'Staff input data'!Z51</f>
        <v>0</v>
      </c>
      <c r="M51" s="159">
        <f>'Desired output'!Z51</f>
        <v>0</v>
      </c>
      <c r="N51" s="159">
        <f>'EB Model output'!Z51</f>
        <v>0</v>
      </c>
      <c r="O51" s="159">
        <f t="shared" si="34"/>
        <v>0</v>
      </c>
      <c r="P51" s="159">
        <f t="shared" si="35"/>
        <v>0</v>
      </c>
      <c r="Q51" s="159">
        <f>'Staff input data'!W51</f>
        <v>0</v>
      </c>
      <c r="R51" s="159">
        <f>'Desired output'!W51</f>
        <v>0</v>
      </c>
      <c r="S51" s="159">
        <f>'EB Model output'!W51</f>
        <v>0</v>
      </c>
      <c r="T51" s="159">
        <f t="shared" si="36"/>
        <v>0</v>
      </c>
      <c r="U51" s="159">
        <f t="shared" si="37"/>
        <v>0</v>
      </c>
      <c r="V51" s="159">
        <f>'Staff input data'!U51</f>
        <v>0</v>
      </c>
      <c r="W51" s="159">
        <f>'Desired output'!U51</f>
        <v>0</v>
      </c>
      <c r="X51" s="159">
        <f>'EB Model output'!U51</f>
        <v>0</v>
      </c>
      <c r="Y51" s="159">
        <f t="shared" si="38"/>
        <v>0</v>
      </c>
      <c r="Z51" s="159">
        <f t="shared" si="39"/>
        <v>0</v>
      </c>
      <c r="AA51" s="159">
        <f>'Staff input data'!X51</f>
        <v>0</v>
      </c>
      <c r="AB51" s="159">
        <f>'Desired output'!X51</f>
        <v>0</v>
      </c>
      <c r="AC51" s="159">
        <f>'EB Model output'!X51</f>
        <v>0</v>
      </c>
      <c r="AD51" s="159">
        <f t="shared" si="40"/>
        <v>0</v>
      </c>
      <c r="AE51" s="159">
        <f t="shared" si="41"/>
        <v>0</v>
      </c>
      <c r="AF51" s="159">
        <f>'Staff input data'!Y51</f>
        <v>0</v>
      </c>
      <c r="AG51" s="159">
        <f>'Desired output'!Y51</f>
        <v>0</v>
      </c>
      <c r="AH51" s="159">
        <f>'EB Model output'!Y51</f>
        <v>0</v>
      </c>
      <c r="AI51" s="159">
        <f t="shared" si="42"/>
        <v>0</v>
      </c>
      <c r="AJ51" s="159">
        <f t="shared" si="43"/>
        <v>0</v>
      </c>
      <c r="AK51" s="159">
        <f>'Staff input data'!AF51</f>
        <v>0</v>
      </c>
      <c r="AL51" s="159">
        <f>'Desired output'!AH51</f>
        <v>0</v>
      </c>
      <c r="AM51" s="159">
        <f>'EB Model output'!AG51</f>
        <v>0</v>
      </c>
      <c r="AN51" s="159">
        <f t="shared" si="44"/>
        <v>0</v>
      </c>
      <c r="AO51" s="159">
        <f t="shared" si="45"/>
        <v>0</v>
      </c>
      <c r="AP51" s="159">
        <f>'Staff input data'!AA51</f>
        <v>0</v>
      </c>
      <c r="AQ51" s="160">
        <f>'Desired output'!AA51</f>
        <v>0</v>
      </c>
      <c r="AR51" s="159">
        <f>'EB Model output'!AA51</f>
        <v>0</v>
      </c>
      <c r="AS51" s="159">
        <f t="shared" si="46"/>
        <v>0</v>
      </c>
      <c r="AT51" s="159">
        <f t="shared" si="47"/>
        <v>0</v>
      </c>
      <c r="AU51" s="159">
        <f>'Staff input data'!AC51</f>
        <v>0</v>
      </c>
      <c r="AV51" s="159">
        <f>'Desired output'!AC51+'Desired output'!AD51</f>
        <v>0</v>
      </c>
      <c r="AW51" s="159">
        <f>'EB Model output'!AC51+'EB Model output'!AD51</f>
        <v>0</v>
      </c>
      <c r="AX51" s="159">
        <f t="shared" si="48"/>
        <v>0</v>
      </c>
      <c r="AY51" s="159">
        <f t="shared" si="49"/>
        <v>0</v>
      </c>
      <c r="AZ51" s="159">
        <f>'Staff input data'!AH51</f>
        <v>0</v>
      </c>
      <c r="BA51" s="159">
        <f>'Desired output'!AJ51</f>
        <v>0</v>
      </c>
      <c r="BB51" s="159">
        <f>'EB Model output'!AI51</f>
        <v>0</v>
      </c>
      <c r="BC51" s="159">
        <f t="shared" si="50"/>
        <v>0</v>
      </c>
      <c r="BD51" s="159">
        <f t="shared" si="51"/>
        <v>0</v>
      </c>
      <c r="BE51" s="159">
        <f>'Staff input data'!AG51</f>
        <v>0</v>
      </c>
      <c r="BF51" s="159">
        <f>'Desired output'!AI51</f>
        <v>0</v>
      </c>
      <c r="BG51" s="159">
        <f>'EB Model output'!AH51</f>
        <v>0</v>
      </c>
      <c r="BH51" s="159">
        <f t="shared" si="52"/>
        <v>0</v>
      </c>
      <c r="BI51" s="159">
        <f t="shared" si="53"/>
        <v>0</v>
      </c>
      <c r="BJ51" s="158">
        <f>'Staff input data'!AL51</f>
        <v>0</v>
      </c>
      <c r="BK51" s="158">
        <f>'Desired output'!AN51</f>
        <v>0</v>
      </c>
      <c r="BL51" s="158">
        <f>'EB Model output'!AM51</f>
        <v>0</v>
      </c>
      <c r="BM51" s="159">
        <f t="shared" si="54"/>
        <v>0</v>
      </c>
      <c r="BN51" s="159">
        <f t="shared" si="55"/>
        <v>0</v>
      </c>
      <c r="BO51" s="158">
        <f>'Staff input data'!AM51</f>
        <v>0</v>
      </c>
      <c r="BP51" s="158">
        <f>'Desired output'!AO51</f>
        <v>0</v>
      </c>
      <c r="BQ51" s="158">
        <f>'EB Model output'!AN51</f>
        <v>0</v>
      </c>
      <c r="BR51" s="159">
        <f t="shared" si="56"/>
        <v>0</v>
      </c>
      <c r="BS51" s="159">
        <f t="shared" si="57"/>
        <v>0</v>
      </c>
      <c r="BT51" s="161">
        <f>'Staff input data'!AN51</f>
        <v>0</v>
      </c>
      <c r="BU51" s="161">
        <f>'Desired output'!AP51</f>
        <v>0</v>
      </c>
      <c r="BV51" s="161">
        <f>'EB Model output'!AO51</f>
        <v>0</v>
      </c>
      <c r="BW51" s="159">
        <f t="shared" si="58"/>
        <v>0</v>
      </c>
      <c r="BX51" s="162">
        <f t="shared" si="59"/>
        <v>0</v>
      </c>
    </row>
    <row r="52" spans="1:76" x14ac:dyDescent="0.2">
      <c r="A52" s="99" t="str">
        <f>IF('Student input data'!B52="","-",'Student input data'!B52)</f>
        <v>-</v>
      </c>
      <c r="B52" s="158">
        <f>'Staff input data'!C52</f>
        <v>0</v>
      </c>
      <c r="C52" s="159">
        <f>'Desired output'!C52</f>
        <v>0</v>
      </c>
      <c r="D52" s="159">
        <f>'EB Model output'!C52</f>
        <v>0</v>
      </c>
      <c r="E52" s="159">
        <f t="shared" si="30"/>
        <v>0</v>
      </c>
      <c r="F52" s="159">
        <f t="shared" si="31"/>
        <v>0</v>
      </c>
      <c r="G52" s="159">
        <f>'Staff input data'!R52</f>
        <v>0</v>
      </c>
      <c r="H52" s="159">
        <f>'Desired output'!R52</f>
        <v>0</v>
      </c>
      <c r="I52" s="159">
        <f>'EB Model output'!R52</f>
        <v>0</v>
      </c>
      <c r="J52" s="159">
        <f t="shared" si="32"/>
        <v>0</v>
      </c>
      <c r="K52" s="159">
        <f t="shared" si="33"/>
        <v>0</v>
      </c>
      <c r="L52" s="159">
        <f>'Staff input data'!Z52</f>
        <v>0</v>
      </c>
      <c r="M52" s="159">
        <f>'Desired output'!Z52</f>
        <v>0</v>
      </c>
      <c r="N52" s="159">
        <f>'EB Model output'!Z52</f>
        <v>0</v>
      </c>
      <c r="O52" s="159">
        <f t="shared" si="34"/>
        <v>0</v>
      </c>
      <c r="P52" s="159">
        <f t="shared" si="35"/>
        <v>0</v>
      </c>
      <c r="Q52" s="159">
        <f>'Staff input data'!W52</f>
        <v>0</v>
      </c>
      <c r="R52" s="159">
        <f>'Desired output'!W52</f>
        <v>0</v>
      </c>
      <c r="S52" s="159">
        <f>'EB Model output'!W52</f>
        <v>0</v>
      </c>
      <c r="T52" s="159">
        <f t="shared" si="36"/>
        <v>0</v>
      </c>
      <c r="U52" s="159">
        <f t="shared" si="37"/>
        <v>0</v>
      </c>
      <c r="V52" s="159">
        <f>'Staff input data'!U52</f>
        <v>0</v>
      </c>
      <c r="W52" s="159">
        <f>'Desired output'!U52</f>
        <v>0</v>
      </c>
      <c r="X52" s="159">
        <f>'EB Model output'!U52</f>
        <v>0</v>
      </c>
      <c r="Y52" s="159">
        <f t="shared" si="38"/>
        <v>0</v>
      </c>
      <c r="Z52" s="159">
        <f t="shared" si="39"/>
        <v>0</v>
      </c>
      <c r="AA52" s="159">
        <f>'Staff input data'!X52</f>
        <v>0</v>
      </c>
      <c r="AB52" s="159">
        <f>'Desired output'!X52</f>
        <v>0</v>
      </c>
      <c r="AC52" s="159">
        <f>'EB Model output'!X52</f>
        <v>0</v>
      </c>
      <c r="AD52" s="159">
        <f t="shared" si="40"/>
        <v>0</v>
      </c>
      <c r="AE52" s="159">
        <f t="shared" si="41"/>
        <v>0</v>
      </c>
      <c r="AF52" s="159">
        <f>'Staff input data'!Y52</f>
        <v>0</v>
      </c>
      <c r="AG52" s="159">
        <f>'Desired output'!Y52</f>
        <v>0</v>
      </c>
      <c r="AH52" s="159">
        <f>'EB Model output'!Y52</f>
        <v>0</v>
      </c>
      <c r="AI52" s="159">
        <f t="shared" si="42"/>
        <v>0</v>
      </c>
      <c r="AJ52" s="159">
        <f t="shared" si="43"/>
        <v>0</v>
      </c>
      <c r="AK52" s="159">
        <f>'Staff input data'!AF52</f>
        <v>0</v>
      </c>
      <c r="AL52" s="159">
        <f>'Desired output'!AH52</f>
        <v>0</v>
      </c>
      <c r="AM52" s="159">
        <f>'EB Model output'!AG52</f>
        <v>0</v>
      </c>
      <c r="AN52" s="159">
        <f t="shared" si="44"/>
        <v>0</v>
      </c>
      <c r="AO52" s="159">
        <f t="shared" si="45"/>
        <v>0</v>
      </c>
      <c r="AP52" s="159">
        <f>'Staff input data'!AA52</f>
        <v>0</v>
      </c>
      <c r="AQ52" s="160">
        <f>'Desired output'!AA52</f>
        <v>0</v>
      </c>
      <c r="AR52" s="159">
        <f>'EB Model output'!AA52</f>
        <v>0</v>
      </c>
      <c r="AS52" s="159">
        <f t="shared" si="46"/>
        <v>0</v>
      </c>
      <c r="AT52" s="159">
        <f t="shared" si="47"/>
        <v>0</v>
      </c>
      <c r="AU52" s="159">
        <f>'Staff input data'!AC52</f>
        <v>0</v>
      </c>
      <c r="AV52" s="159">
        <f>'Desired output'!AC52+'Desired output'!AD52</f>
        <v>0</v>
      </c>
      <c r="AW52" s="159">
        <f>'EB Model output'!AC52+'EB Model output'!AD52</f>
        <v>0</v>
      </c>
      <c r="AX52" s="159">
        <f t="shared" si="48"/>
        <v>0</v>
      </c>
      <c r="AY52" s="159">
        <f t="shared" si="49"/>
        <v>0</v>
      </c>
      <c r="AZ52" s="159">
        <f>'Staff input data'!AH52</f>
        <v>0</v>
      </c>
      <c r="BA52" s="159">
        <f>'Desired output'!AJ52</f>
        <v>0</v>
      </c>
      <c r="BB52" s="159">
        <f>'EB Model output'!AI52</f>
        <v>0</v>
      </c>
      <c r="BC52" s="159">
        <f t="shared" si="50"/>
        <v>0</v>
      </c>
      <c r="BD52" s="159">
        <f t="shared" si="51"/>
        <v>0</v>
      </c>
      <c r="BE52" s="159">
        <f>'Staff input data'!AG52</f>
        <v>0</v>
      </c>
      <c r="BF52" s="159">
        <f>'Desired output'!AI52</f>
        <v>0</v>
      </c>
      <c r="BG52" s="159">
        <f>'EB Model output'!AH52</f>
        <v>0</v>
      </c>
      <c r="BH52" s="159">
        <f t="shared" si="52"/>
        <v>0</v>
      </c>
      <c r="BI52" s="159">
        <f t="shared" si="53"/>
        <v>0</v>
      </c>
      <c r="BJ52" s="158">
        <f>'Staff input data'!AL52</f>
        <v>0</v>
      </c>
      <c r="BK52" s="158">
        <f>'Desired output'!AN52</f>
        <v>0</v>
      </c>
      <c r="BL52" s="158">
        <f>'EB Model output'!AM52</f>
        <v>0</v>
      </c>
      <c r="BM52" s="159">
        <f t="shared" si="54"/>
        <v>0</v>
      </c>
      <c r="BN52" s="159">
        <f t="shared" si="55"/>
        <v>0</v>
      </c>
      <c r="BO52" s="158">
        <f>'Staff input data'!AM52</f>
        <v>0</v>
      </c>
      <c r="BP52" s="158">
        <f>'Desired output'!AO52</f>
        <v>0</v>
      </c>
      <c r="BQ52" s="158">
        <f>'EB Model output'!AN52</f>
        <v>0</v>
      </c>
      <c r="BR52" s="159">
        <f t="shared" si="56"/>
        <v>0</v>
      </c>
      <c r="BS52" s="159">
        <f t="shared" si="57"/>
        <v>0</v>
      </c>
      <c r="BT52" s="161">
        <f>'Staff input data'!AN52</f>
        <v>0</v>
      </c>
      <c r="BU52" s="161">
        <f>'Desired output'!AP52</f>
        <v>0</v>
      </c>
      <c r="BV52" s="161">
        <f>'EB Model output'!AO52</f>
        <v>0</v>
      </c>
      <c r="BW52" s="159">
        <f t="shared" si="58"/>
        <v>0</v>
      </c>
      <c r="BX52" s="162">
        <f t="shared" si="59"/>
        <v>0</v>
      </c>
    </row>
    <row r="53" spans="1:76" x14ac:dyDescent="0.2">
      <c r="A53" s="163" t="s">
        <v>231</v>
      </c>
      <c r="B53" s="164">
        <f t="shared" ref="B53:AG53" si="60">SUM(B12:B52)</f>
        <v>55</v>
      </c>
      <c r="C53" s="165">
        <f t="shared" si="60"/>
        <v>325.52</v>
      </c>
      <c r="D53" s="165">
        <f t="shared" si="60"/>
        <v>325.52</v>
      </c>
      <c r="E53" s="165">
        <f t="shared" si="60"/>
        <v>-270.52</v>
      </c>
      <c r="F53" s="165">
        <f t="shared" si="60"/>
        <v>-270.52</v>
      </c>
      <c r="G53" s="165">
        <f t="shared" si="60"/>
        <v>11</v>
      </c>
      <c r="H53" s="165">
        <f t="shared" si="60"/>
        <v>65.103999999999999</v>
      </c>
      <c r="I53" s="165">
        <f t="shared" si="60"/>
        <v>65.103999999999999</v>
      </c>
      <c r="J53" s="165">
        <f t="shared" si="60"/>
        <v>-54.103999999999992</v>
      </c>
      <c r="K53" s="165">
        <f t="shared" si="60"/>
        <v>-54.103999999999992</v>
      </c>
      <c r="L53" s="165">
        <f t="shared" si="60"/>
        <v>12</v>
      </c>
      <c r="M53" s="165">
        <f t="shared" si="60"/>
        <v>35.929078014184398</v>
      </c>
      <c r="N53" s="165">
        <f t="shared" si="60"/>
        <v>35.929078014184398</v>
      </c>
      <c r="O53" s="165">
        <f t="shared" si="60"/>
        <v>-23.929078014184395</v>
      </c>
      <c r="P53" s="165">
        <f t="shared" si="60"/>
        <v>-23.929078014184395</v>
      </c>
      <c r="Q53" s="165">
        <f t="shared" si="60"/>
        <v>6</v>
      </c>
      <c r="R53" s="165">
        <f t="shared" si="60"/>
        <v>4.2</v>
      </c>
      <c r="S53" s="165">
        <f t="shared" si="60"/>
        <v>4.2</v>
      </c>
      <c r="T53" s="165">
        <f t="shared" si="60"/>
        <v>1.8</v>
      </c>
      <c r="U53" s="165">
        <f t="shared" si="60"/>
        <v>1.8</v>
      </c>
      <c r="V53" s="165">
        <f t="shared" si="60"/>
        <v>2.5</v>
      </c>
      <c r="W53" s="165">
        <f t="shared" si="60"/>
        <v>25.33</v>
      </c>
      <c r="X53" s="165">
        <f t="shared" si="60"/>
        <v>25.33</v>
      </c>
      <c r="Y53" s="165">
        <f t="shared" si="60"/>
        <v>-22.83</v>
      </c>
      <c r="Z53" s="165">
        <f t="shared" si="60"/>
        <v>-22.83</v>
      </c>
      <c r="AA53" s="165">
        <f t="shared" si="60"/>
        <v>0</v>
      </c>
      <c r="AB53" s="165">
        <f t="shared" si="60"/>
        <v>1.5625</v>
      </c>
      <c r="AC53" s="165">
        <f t="shared" si="60"/>
        <v>1.5625</v>
      </c>
      <c r="AD53" s="165">
        <f t="shared" si="60"/>
        <v>-1.5625</v>
      </c>
      <c r="AE53" s="165">
        <f t="shared" si="60"/>
        <v>-1.5625</v>
      </c>
      <c r="AF53" s="165">
        <f t="shared" si="60"/>
        <v>0</v>
      </c>
      <c r="AG53" s="165">
        <f t="shared" si="60"/>
        <v>1.5625</v>
      </c>
      <c r="AH53" s="165">
        <f t="shared" ref="AH53:BM53" si="61">SUM(AH12:AH52)</f>
        <v>1.5625</v>
      </c>
      <c r="AI53" s="165">
        <f t="shared" si="61"/>
        <v>-1.5625</v>
      </c>
      <c r="AJ53" s="165">
        <f t="shared" si="61"/>
        <v>-1.5625</v>
      </c>
      <c r="AK53" s="165">
        <f t="shared" si="61"/>
        <v>17</v>
      </c>
      <c r="AL53" s="165">
        <f t="shared" si="61"/>
        <v>5.0660000000000003E-6</v>
      </c>
      <c r="AM53" s="165">
        <f t="shared" si="61"/>
        <v>5.0659999999999994E-7</v>
      </c>
      <c r="AN53" s="165">
        <f t="shared" si="61"/>
        <v>16.999994934</v>
      </c>
      <c r="AO53" s="165">
        <f t="shared" si="61"/>
        <v>16.999999493399997</v>
      </c>
      <c r="AP53" s="165">
        <f t="shared" si="61"/>
        <v>2</v>
      </c>
      <c r="AQ53" s="165">
        <f t="shared" si="61"/>
        <v>3</v>
      </c>
      <c r="AR53" s="165">
        <f t="shared" si="61"/>
        <v>3</v>
      </c>
      <c r="AS53" s="165">
        <f t="shared" si="61"/>
        <v>-1</v>
      </c>
      <c r="AT53" s="165">
        <f t="shared" si="61"/>
        <v>-1</v>
      </c>
      <c r="AU53" s="165">
        <f t="shared" si="61"/>
        <v>1.5</v>
      </c>
      <c r="AV53" s="165">
        <f t="shared" si="61"/>
        <v>14.257777777777777</v>
      </c>
      <c r="AW53" s="165">
        <f t="shared" si="61"/>
        <v>14.257777777777777</v>
      </c>
      <c r="AX53" s="165">
        <f t="shared" si="61"/>
        <v>-12.757777777777777</v>
      </c>
      <c r="AY53" s="165">
        <f t="shared" si="61"/>
        <v>-12.757777777777777</v>
      </c>
      <c r="AZ53" s="165">
        <f t="shared" si="61"/>
        <v>1</v>
      </c>
      <c r="BA53" s="165">
        <f t="shared" si="61"/>
        <v>22.515555555555558</v>
      </c>
      <c r="BB53" s="165">
        <f t="shared" si="61"/>
        <v>22.515555555555558</v>
      </c>
      <c r="BC53" s="165">
        <f t="shared" si="61"/>
        <v>-21.515555555555558</v>
      </c>
      <c r="BD53" s="165">
        <f t="shared" si="61"/>
        <v>-21.515555555555558</v>
      </c>
      <c r="BE53" s="165">
        <f t="shared" si="61"/>
        <v>14</v>
      </c>
      <c r="BF53" s="165">
        <f t="shared" si="61"/>
        <v>0</v>
      </c>
      <c r="BG53" s="165">
        <f t="shared" si="61"/>
        <v>0</v>
      </c>
      <c r="BH53" s="165">
        <f t="shared" si="61"/>
        <v>14</v>
      </c>
      <c r="BI53" s="165">
        <f t="shared" si="61"/>
        <v>14</v>
      </c>
      <c r="BJ53" s="165">
        <f t="shared" si="61"/>
        <v>3</v>
      </c>
      <c r="BK53" s="165">
        <f t="shared" si="61"/>
        <v>3</v>
      </c>
      <c r="BL53" s="165">
        <f t="shared" si="61"/>
        <v>3</v>
      </c>
      <c r="BM53" s="165">
        <f t="shared" si="61"/>
        <v>0</v>
      </c>
      <c r="BN53" s="165">
        <f t="shared" ref="BN53:BX53" si="62">SUM(BN12:BN52)</f>
        <v>0</v>
      </c>
      <c r="BO53" s="165">
        <f t="shared" si="62"/>
        <v>3</v>
      </c>
      <c r="BP53" s="165">
        <f t="shared" si="62"/>
        <v>8.2577777777777772</v>
      </c>
      <c r="BQ53" s="165">
        <f t="shared" si="62"/>
        <v>8.2577777777777772</v>
      </c>
      <c r="BR53" s="165">
        <f t="shared" si="62"/>
        <v>-5.2577777777777772</v>
      </c>
      <c r="BS53" s="165">
        <f t="shared" si="62"/>
        <v>-5.2577777777777772</v>
      </c>
      <c r="BT53" s="165">
        <f t="shared" si="62"/>
        <v>6</v>
      </c>
      <c r="BU53" s="165">
        <f t="shared" si="62"/>
        <v>22.515555555555558</v>
      </c>
      <c r="BV53" s="165">
        <f t="shared" si="62"/>
        <v>22.515555555555558</v>
      </c>
      <c r="BW53" s="165">
        <f t="shared" si="62"/>
        <v>-16.515555555555558</v>
      </c>
      <c r="BX53" s="166">
        <f t="shared" si="62"/>
        <v>-16.515555555555558</v>
      </c>
    </row>
    <row r="54" spans="1:76" x14ac:dyDescent="0.2">
      <c r="A54" s="9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row>
    <row r="55" spans="1:76" x14ac:dyDescent="0.2">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row>
    <row r="56" spans="1:76" x14ac:dyDescent="0.2">
      <c r="A56" s="9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row>
    <row r="57" spans="1:76" x14ac:dyDescent="0.2">
      <c r="A57" s="9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row>
    <row r="58" spans="1:76" x14ac:dyDescent="0.2">
      <c r="A58" s="91"/>
      <c r="B58" s="167"/>
      <c r="C58" s="167"/>
      <c r="D58" s="167"/>
      <c r="E58" s="167"/>
      <c r="F58" s="167"/>
      <c r="G58" s="167"/>
      <c r="H58" s="167"/>
      <c r="I58" s="167"/>
      <c r="J58" s="167"/>
      <c r="K58" s="168"/>
      <c r="L58" s="168"/>
      <c r="M58" s="168"/>
      <c r="N58" s="168"/>
      <c r="O58" s="168"/>
      <c r="P58" s="168"/>
      <c r="Q58" s="168"/>
      <c r="R58" s="168"/>
      <c r="S58" s="168"/>
      <c r="T58" s="168"/>
      <c r="U58" s="168"/>
      <c r="V58" s="167"/>
      <c r="W58" s="167"/>
      <c r="X58" s="167"/>
      <c r="Y58" s="167"/>
      <c r="Z58" s="167"/>
      <c r="AA58" s="167"/>
      <c r="AB58" s="167"/>
      <c r="AC58" s="167"/>
      <c r="AD58" s="167"/>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row>
    <row r="59" spans="1:76" ht="15" customHeight="1" x14ac:dyDescent="0.2">
      <c r="A59" s="94"/>
      <c r="B59" s="559" t="s">
        <v>146</v>
      </c>
      <c r="C59" s="558"/>
      <c r="D59" s="558"/>
      <c r="E59" s="558"/>
      <c r="F59" s="149"/>
      <c r="G59" s="556" t="s">
        <v>462</v>
      </c>
      <c r="H59" s="556"/>
      <c r="I59" s="556"/>
      <c r="J59" s="556"/>
      <c r="K59" s="556"/>
      <c r="L59" s="558" t="s">
        <v>170</v>
      </c>
      <c r="M59" s="558"/>
      <c r="N59" s="558"/>
      <c r="O59" s="558"/>
      <c r="P59" s="558"/>
      <c r="Q59" s="556" t="s">
        <v>122</v>
      </c>
      <c r="R59" s="556"/>
      <c r="S59" s="556"/>
      <c r="T59" s="556"/>
      <c r="U59" s="556"/>
      <c r="V59" s="558" t="s">
        <v>357</v>
      </c>
      <c r="W59" s="558"/>
      <c r="X59" s="558"/>
      <c r="Y59" s="558"/>
      <c r="Z59" s="558"/>
      <c r="AA59" s="556" t="s">
        <v>40</v>
      </c>
      <c r="AB59" s="556"/>
      <c r="AC59" s="556"/>
      <c r="AD59" s="556"/>
      <c r="AE59" s="556"/>
      <c r="AF59" s="558" t="s">
        <v>41</v>
      </c>
      <c r="AG59" s="558"/>
      <c r="AH59" s="558"/>
      <c r="AI59" s="558"/>
      <c r="AJ59" s="558"/>
      <c r="AK59" s="556" t="s">
        <v>152</v>
      </c>
      <c r="AL59" s="556"/>
      <c r="AM59" s="556"/>
      <c r="AN59" s="556"/>
      <c r="AO59" s="556"/>
      <c r="AP59" s="558" t="s">
        <v>81</v>
      </c>
      <c r="AQ59" s="558"/>
      <c r="AR59" s="558"/>
      <c r="AS59" s="558"/>
      <c r="AT59" s="558"/>
      <c r="AU59" s="556" t="s">
        <v>226</v>
      </c>
      <c r="AV59" s="556"/>
      <c r="AW59" s="556"/>
      <c r="AX59" s="556"/>
      <c r="AY59" s="556"/>
      <c r="AZ59" s="558" t="s">
        <v>90</v>
      </c>
      <c r="BA59" s="558"/>
      <c r="BB59" s="558"/>
      <c r="BC59" s="558"/>
      <c r="BD59" s="558"/>
      <c r="BE59" s="556" t="s">
        <v>112</v>
      </c>
      <c r="BF59" s="556"/>
      <c r="BG59" s="556"/>
      <c r="BH59" s="556"/>
      <c r="BI59" s="556"/>
      <c r="BJ59" s="556" t="s">
        <v>230</v>
      </c>
      <c r="BK59" s="556"/>
      <c r="BL59" s="556"/>
      <c r="BM59" s="556"/>
      <c r="BN59" s="556"/>
      <c r="BO59" s="558" t="s">
        <v>468</v>
      </c>
      <c r="BP59" s="558"/>
      <c r="BQ59" s="558"/>
      <c r="BR59" s="558"/>
      <c r="BS59" s="558"/>
      <c r="BT59" s="556" t="s">
        <v>80</v>
      </c>
      <c r="BU59" s="556"/>
      <c r="BV59" s="556"/>
      <c r="BW59" s="556"/>
      <c r="BX59" s="557"/>
    </row>
    <row r="60" spans="1:76" ht="30.75" customHeight="1" x14ac:dyDescent="0.2">
      <c r="A60" s="150" t="s">
        <v>113</v>
      </c>
      <c r="B60" s="151" t="s">
        <v>85</v>
      </c>
      <c r="C60" s="152" t="s">
        <v>39</v>
      </c>
      <c r="D60" s="152" t="s">
        <v>36</v>
      </c>
      <c r="E60" s="153" t="s">
        <v>244</v>
      </c>
      <c r="F60" s="152" t="s">
        <v>37</v>
      </c>
      <c r="G60" s="151" t="s">
        <v>85</v>
      </c>
      <c r="H60" s="152" t="s">
        <v>39</v>
      </c>
      <c r="I60" s="152" t="s">
        <v>36</v>
      </c>
      <c r="J60" s="153" t="s">
        <v>244</v>
      </c>
      <c r="K60" s="152" t="s">
        <v>37</v>
      </c>
      <c r="L60" s="151" t="s">
        <v>85</v>
      </c>
      <c r="M60" s="152" t="s">
        <v>39</v>
      </c>
      <c r="N60" s="152" t="s">
        <v>36</v>
      </c>
      <c r="O60" s="153" t="s">
        <v>244</v>
      </c>
      <c r="P60" s="152" t="s">
        <v>37</v>
      </c>
      <c r="Q60" s="151" t="s">
        <v>85</v>
      </c>
      <c r="R60" s="152" t="s">
        <v>39</v>
      </c>
      <c r="S60" s="152" t="s">
        <v>36</v>
      </c>
      <c r="T60" s="153" t="s">
        <v>244</v>
      </c>
      <c r="U60" s="152" t="s">
        <v>37</v>
      </c>
      <c r="V60" s="151" t="s">
        <v>85</v>
      </c>
      <c r="W60" s="152" t="s">
        <v>39</v>
      </c>
      <c r="X60" s="152" t="s">
        <v>36</v>
      </c>
      <c r="Y60" s="153" t="s">
        <v>244</v>
      </c>
      <c r="Z60" s="152" t="s">
        <v>37</v>
      </c>
      <c r="AA60" s="151" t="s">
        <v>85</v>
      </c>
      <c r="AB60" s="152" t="s">
        <v>39</v>
      </c>
      <c r="AC60" s="152" t="s">
        <v>36</v>
      </c>
      <c r="AD60" s="153" t="s">
        <v>244</v>
      </c>
      <c r="AE60" s="152" t="s">
        <v>37</v>
      </c>
      <c r="AF60" s="151" t="s">
        <v>85</v>
      </c>
      <c r="AG60" s="152" t="s">
        <v>39</v>
      </c>
      <c r="AH60" s="152" t="s">
        <v>36</v>
      </c>
      <c r="AI60" s="153" t="s">
        <v>244</v>
      </c>
      <c r="AJ60" s="152" t="s">
        <v>37</v>
      </c>
      <c r="AK60" s="151" t="s">
        <v>85</v>
      </c>
      <c r="AL60" s="152" t="s">
        <v>39</v>
      </c>
      <c r="AM60" s="152" t="s">
        <v>36</v>
      </c>
      <c r="AN60" s="153" t="s">
        <v>244</v>
      </c>
      <c r="AO60" s="152" t="s">
        <v>37</v>
      </c>
      <c r="AP60" s="151" t="s">
        <v>85</v>
      </c>
      <c r="AQ60" s="152" t="s">
        <v>39</v>
      </c>
      <c r="AR60" s="152" t="s">
        <v>36</v>
      </c>
      <c r="AS60" s="153" t="s">
        <v>244</v>
      </c>
      <c r="AT60" s="152" t="s">
        <v>37</v>
      </c>
      <c r="AU60" s="151" t="s">
        <v>85</v>
      </c>
      <c r="AV60" s="152" t="s">
        <v>39</v>
      </c>
      <c r="AW60" s="152" t="s">
        <v>36</v>
      </c>
      <c r="AX60" s="153" t="s">
        <v>244</v>
      </c>
      <c r="AY60" s="152" t="s">
        <v>37</v>
      </c>
      <c r="AZ60" s="151" t="s">
        <v>85</v>
      </c>
      <c r="BA60" s="152" t="s">
        <v>39</v>
      </c>
      <c r="BB60" s="152" t="s">
        <v>36</v>
      </c>
      <c r="BC60" s="153" t="s">
        <v>244</v>
      </c>
      <c r="BD60" s="152" t="s">
        <v>37</v>
      </c>
      <c r="BE60" s="151" t="s">
        <v>85</v>
      </c>
      <c r="BF60" s="152" t="s">
        <v>39</v>
      </c>
      <c r="BG60" s="152" t="s">
        <v>36</v>
      </c>
      <c r="BH60" s="153" t="s">
        <v>244</v>
      </c>
      <c r="BI60" s="152" t="s">
        <v>37</v>
      </c>
      <c r="BJ60" s="151" t="s">
        <v>85</v>
      </c>
      <c r="BK60" s="152" t="s">
        <v>39</v>
      </c>
      <c r="BL60" s="152" t="s">
        <v>36</v>
      </c>
      <c r="BM60" s="153" t="s">
        <v>244</v>
      </c>
      <c r="BN60" s="152" t="s">
        <v>37</v>
      </c>
      <c r="BO60" s="151" t="s">
        <v>85</v>
      </c>
      <c r="BP60" s="152" t="s">
        <v>39</v>
      </c>
      <c r="BQ60" s="152" t="s">
        <v>36</v>
      </c>
      <c r="BR60" s="153" t="s">
        <v>244</v>
      </c>
      <c r="BS60" s="152" t="s">
        <v>37</v>
      </c>
      <c r="BT60" s="154" t="s">
        <v>85</v>
      </c>
      <c r="BU60" s="155" t="s">
        <v>39</v>
      </c>
      <c r="BV60" s="155" t="s">
        <v>36</v>
      </c>
      <c r="BW60" s="153" t="s">
        <v>244</v>
      </c>
      <c r="BX60" s="156" t="s">
        <v>37</v>
      </c>
    </row>
    <row r="61" spans="1:76" x14ac:dyDescent="0.2">
      <c r="A61" s="99" t="str">
        <f>IF('Student input data'!B61="","-",'Student input data'!B61)</f>
        <v>New School</v>
      </c>
      <c r="B61" s="158">
        <f>'Staff input data'!C61</f>
        <v>24</v>
      </c>
      <c r="C61" s="159">
        <f>'Desired output'!C61</f>
        <v>95.399999999999977</v>
      </c>
      <c r="D61" s="159">
        <f>'EB Model output'!C61</f>
        <v>95.399999999999977</v>
      </c>
      <c r="E61" s="159">
        <f>B61-C61</f>
        <v>-71.399999999999977</v>
      </c>
      <c r="F61" s="159">
        <f>B61-D61</f>
        <v>-71.399999999999977</v>
      </c>
      <c r="G61" s="159">
        <f>'Staff input data'!R61</f>
        <v>10</v>
      </c>
      <c r="H61" s="159">
        <f>'Desired output'!R61</f>
        <v>19.079999999999998</v>
      </c>
      <c r="I61" s="159">
        <f>'EB Model output'!R61</f>
        <v>19.079999999999998</v>
      </c>
      <c r="J61" s="159">
        <f>G61-H61</f>
        <v>-9.0799999999999983</v>
      </c>
      <c r="K61" s="159">
        <f>G61-I61</f>
        <v>-9.0799999999999983</v>
      </c>
      <c r="L61" s="159">
        <f>'Staff input data'!Z61</f>
        <v>5</v>
      </c>
      <c r="M61" s="159">
        <f>'Desired output'!Z61</f>
        <v>12.191489361702128</v>
      </c>
      <c r="N61" s="159">
        <f>'EB Model output'!Z61</f>
        <v>12.191489361702128</v>
      </c>
      <c r="O61" s="159">
        <f>L61-M61</f>
        <v>-7.1914893617021285</v>
      </c>
      <c r="P61" s="159">
        <f>L61-N61</f>
        <v>-7.1914893617021285</v>
      </c>
      <c r="Q61" s="159">
        <f>'Staff input data'!W61</f>
        <v>2</v>
      </c>
      <c r="R61" s="159">
        <f>'Desired output'!W61</f>
        <v>2</v>
      </c>
      <c r="S61" s="159">
        <f>'EB Model output'!W61</f>
        <v>2</v>
      </c>
      <c r="T61" s="159">
        <f>Q61-R61</f>
        <v>0</v>
      </c>
      <c r="U61" s="159">
        <f>Q61-S61</f>
        <v>0</v>
      </c>
      <c r="V61" s="159">
        <f>'Staff input data'!U61</f>
        <v>1</v>
      </c>
      <c r="W61" s="159">
        <f>'Desired output'!U61</f>
        <v>8.5950000000000006</v>
      </c>
      <c r="X61" s="159">
        <f>'EB Model output'!U61</f>
        <v>8.5950000000000006</v>
      </c>
      <c r="Y61" s="159">
        <f>V61-W61</f>
        <v>-7.5950000000000006</v>
      </c>
      <c r="Z61" s="159">
        <f>V61-X61</f>
        <v>-7.5950000000000006</v>
      </c>
      <c r="AA61" s="159">
        <f>'Staff input data'!X61</f>
        <v>0</v>
      </c>
      <c r="AB61" s="159">
        <f>'Desired output'!X61</f>
        <v>1.0416666666666667</v>
      </c>
      <c r="AC61" s="159">
        <f>'EB Model output'!X61</f>
        <v>1.0416666666666667</v>
      </c>
      <c r="AD61" s="159">
        <f>AA61-AB61</f>
        <v>-1.0416666666666667</v>
      </c>
      <c r="AE61" s="159">
        <f>AA61-AC61</f>
        <v>-1.0416666666666667</v>
      </c>
      <c r="AF61" s="159">
        <f>'Staff input data'!Y61</f>
        <v>0</v>
      </c>
      <c r="AG61" s="159">
        <f>'Desired output'!Y61</f>
        <v>1.0416666666666667</v>
      </c>
      <c r="AH61" s="159">
        <f>'EB Model output'!Y61</f>
        <v>1.0416666666666667</v>
      </c>
      <c r="AI61" s="159">
        <f>AF61-AG61</f>
        <v>-1.0416666666666667</v>
      </c>
      <c r="AJ61" s="159">
        <f>AF61-AH61</f>
        <v>-1.0416666666666667</v>
      </c>
      <c r="AK61" s="159">
        <f>'Staff input data'!AF61</f>
        <v>5</v>
      </c>
      <c r="AL61" s="159">
        <f>'Desired output'!AH61</f>
        <v>1.719E-6</v>
      </c>
      <c r="AM61" s="159">
        <f>'EB Model output'!AG61</f>
        <v>1.719E-7</v>
      </c>
      <c r="AN61" s="159">
        <f>AK61-AL61</f>
        <v>4.9999982809999999</v>
      </c>
      <c r="AO61" s="159">
        <f>AK61-AM61</f>
        <v>4.9999998281</v>
      </c>
      <c r="AP61" s="159">
        <f>'Staff input data'!AA61</f>
        <v>1</v>
      </c>
      <c r="AQ61" s="160">
        <f>'Desired output'!AA61</f>
        <v>1</v>
      </c>
      <c r="AR61" s="159">
        <f>'EB Model output'!AA61</f>
        <v>1</v>
      </c>
      <c r="AS61" s="159">
        <f>AP61-AQ61</f>
        <v>0</v>
      </c>
      <c r="AT61" s="159">
        <f>AP61-AR61</f>
        <v>0</v>
      </c>
      <c r="AU61" s="159">
        <f>'Staff input data'!AC61</f>
        <v>2</v>
      </c>
      <c r="AV61" s="159">
        <f>'Desired output'!AC61+'Desired output'!AD61</f>
        <v>8.8760000000000012</v>
      </c>
      <c r="AW61" s="159">
        <f>'EB Model output'!AC61+'EB Model output'!AD61</f>
        <v>8.8760000000000012</v>
      </c>
      <c r="AX61" s="159">
        <f>AU61-AV61</f>
        <v>-6.8760000000000012</v>
      </c>
      <c r="AY61" s="159">
        <f>AU61-AW61</f>
        <v>-6.8760000000000012</v>
      </c>
      <c r="AZ61" s="159">
        <f>'Staff input data'!AH61</f>
        <v>1</v>
      </c>
      <c r="BA61" s="159">
        <f>'Desired output'!AJ61</f>
        <v>7.64</v>
      </c>
      <c r="BB61" s="159">
        <f>'EB Model output'!AI61</f>
        <v>7.64</v>
      </c>
      <c r="BC61" s="159">
        <f>AZ61-BA61</f>
        <v>-6.64</v>
      </c>
      <c r="BD61" s="159">
        <f>AZ61-BB61</f>
        <v>-6.64</v>
      </c>
      <c r="BE61" s="159">
        <f>'Staff input data'!AG61</f>
        <v>7</v>
      </c>
      <c r="BF61" s="159">
        <f>'Desired output'!AI61</f>
        <v>0</v>
      </c>
      <c r="BG61" s="159">
        <f>'EB Model output'!AH61</f>
        <v>0</v>
      </c>
      <c r="BH61" s="159">
        <f>BE61-BF61</f>
        <v>7</v>
      </c>
      <c r="BI61" s="159">
        <f>BE61-BG61</f>
        <v>7</v>
      </c>
      <c r="BJ61" s="158">
        <f>'Staff input data'!AL61</f>
        <v>1</v>
      </c>
      <c r="BK61" s="158">
        <f>'Desired output'!AN61</f>
        <v>1</v>
      </c>
      <c r="BL61" s="158">
        <f>'EB Model output'!AM61</f>
        <v>1</v>
      </c>
      <c r="BM61" s="159">
        <f>BJ61-BK61</f>
        <v>0</v>
      </c>
      <c r="BN61" s="159">
        <f>BJ61-BL61</f>
        <v>0</v>
      </c>
      <c r="BO61" s="158">
        <f>'Staff input data'!AM61</f>
        <v>2</v>
      </c>
      <c r="BP61" s="158">
        <f>'Desired output'!AO61</f>
        <v>2.82</v>
      </c>
      <c r="BQ61" s="158">
        <f>'EB Model output'!AN61</f>
        <v>2.82</v>
      </c>
      <c r="BR61" s="159">
        <f>BO61-BP61</f>
        <v>-0.81999999999999984</v>
      </c>
      <c r="BS61" s="159">
        <f>BO61-BQ61</f>
        <v>-0.81999999999999984</v>
      </c>
      <c r="BT61" s="161">
        <f>'Staff input data'!AN61</f>
        <v>4</v>
      </c>
      <c r="BU61" s="161">
        <f>'Desired output'!AP61</f>
        <v>7.64</v>
      </c>
      <c r="BV61" s="161">
        <f>'EB Model output'!AO61</f>
        <v>7.64</v>
      </c>
      <c r="BW61" s="159">
        <f>BT61-BU61</f>
        <v>-3.6399999999999997</v>
      </c>
      <c r="BX61" s="162">
        <f>BT61-BV61</f>
        <v>-3.6399999999999997</v>
      </c>
    </row>
    <row r="62" spans="1:76" x14ac:dyDescent="0.2">
      <c r="A62" s="99" t="str">
        <f>IF('Student input data'!B62="","-",'Student input data'!B62)</f>
        <v>New School</v>
      </c>
      <c r="B62" s="158">
        <f>'Staff input data'!C62</f>
        <v>21</v>
      </c>
      <c r="C62" s="159">
        <f>'Desired output'!C62</f>
        <v>18</v>
      </c>
      <c r="D62" s="159">
        <f>'EB Model output'!C62</f>
        <v>18</v>
      </c>
      <c r="E62" s="159">
        <f t="shared" ref="E62:E70" si="63">B62-C62</f>
        <v>3</v>
      </c>
      <c r="F62" s="159">
        <f t="shared" ref="F62:F70" si="64">B62-D62</f>
        <v>3</v>
      </c>
      <c r="G62" s="159">
        <f>'Staff input data'!R62</f>
        <v>8</v>
      </c>
      <c r="H62" s="159">
        <f>'Desired output'!R62</f>
        <v>3.6</v>
      </c>
      <c r="I62" s="159">
        <f>'EB Model output'!R62</f>
        <v>3.6</v>
      </c>
      <c r="J62" s="159">
        <f t="shared" ref="J62:J70" si="65">G62-H62</f>
        <v>4.4000000000000004</v>
      </c>
      <c r="K62" s="159">
        <f t="shared" ref="K62:K70" si="66">G62-I62</f>
        <v>4.4000000000000004</v>
      </c>
      <c r="L62" s="159">
        <f>'Staff input data'!Z62</f>
        <v>3</v>
      </c>
      <c r="M62" s="159">
        <f>'Desired output'!Z62</f>
        <v>3.1914893617021276</v>
      </c>
      <c r="N62" s="159">
        <f>'EB Model output'!Z62</f>
        <v>3.1914893617021276</v>
      </c>
      <c r="O62" s="159">
        <f t="shared" ref="O62:O70" si="67">L62-M62</f>
        <v>-0.1914893617021276</v>
      </c>
      <c r="P62" s="159">
        <f t="shared" ref="P62:P70" si="68">L62-N62</f>
        <v>-0.1914893617021276</v>
      </c>
      <c r="Q62" s="159">
        <f>'Staff input data'!W62</f>
        <v>1</v>
      </c>
      <c r="R62" s="159">
        <f>'Desired output'!W62</f>
        <v>1</v>
      </c>
      <c r="S62" s="159">
        <f>'EB Model output'!W62</f>
        <v>1</v>
      </c>
      <c r="T62" s="159">
        <f t="shared" ref="T62:T70" si="69">Q62-R62</f>
        <v>0</v>
      </c>
      <c r="U62" s="159">
        <f t="shared" ref="U62:U70" si="70">Q62-S62</f>
        <v>0</v>
      </c>
      <c r="V62" s="159">
        <f>'Staff input data'!U62</f>
        <v>1</v>
      </c>
      <c r="W62" s="159">
        <f>'Desired output'!U62</f>
        <v>2.25</v>
      </c>
      <c r="X62" s="159">
        <f>'EB Model output'!U62</f>
        <v>2.25</v>
      </c>
      <c r="Y62" s="159">
        <f t="shared" ref="Y62:Y70" si="71">V62-W62</f>
        <v>-1.25</v>
      </c>
      <c r="Z62" s="159">
        <f t="shared" ref="Z62:Z70" si="72">V62-X62</f>
        <v>-1.25</v>
      </c>
      <c r="AA62" s="159">
        <f>'Staff input data'!X62</f>
        <v>0</v>
      </c>
      <c r="AB62" s="159">
        <f>'Desired output'!X62</f>
        <v>0.52083333333333337</v>
      </c>
      <c r="AC62" s="159">
        <f>'EB Model output'!X62</f>
        <v>0.52083333333333337</v>
      </c>
      <c r="AD62" s="159">
        <f t="shared" ref="AD62:AD70" si="73">AA62-AB62</f>
        <v>-0.52083333333333337</v>
      </c>
      <c r="AE62" s="159">
        <f t="shared" ref="AE62:AE70" si="74">AA62-AC62</f>
        <v>-0.52083333333333337</v>
      </c>
      <c r="AF62" s="159">
        <f>'Staff input data'!Y62</f>
        <v>0</v>
      </c>
      <c r="AG62" s="159">
        <f>'Desired output'!Y62</f>
        <v>0.52083333333333337</v>
      </c>
      <c r="AH62" s="159">
        <f>'EB Model output'!Y62</f>
        <v>0.52083333333333337</v>
      </c>
      <c r="AI62" s="159">
        <f t="shared" ref="AI62:AI70" si="75">AF62-AG62</f>
        <v>-0.52083333333333337</v>
      </c>
      <c r="AJ62" s="159">
        <f t="shared" ref="AJ62:AJ70" si="76">AF62-AH62</f>
        <v>-0.52083333333333337</v>
      </c>
      <c r="AK62" s="159">
        <f>'Staff input data'!AF62</f>
        <v>3</v>
      </c>
      <c r="AL62" s="159">
        <f>'Desired output'!AH62</f>
        <v>4.4999999999999998E-7</v>
      </c>
      <c r="AM62" s="159">
        <f>'EB Model output'!AG62</f>
        <v>4.4999999999999999E-8</v>
      </c>
      <c r="AN62" s="159">
        <f t="shared" ref="AN62:AN70" si="77">AK62-AL62</f>
        <v>2.9999995500000001</v>
      </c>
      <c r="AO62" s="159">
        <f t="shared" ref="AO62:AO70" si="78">AK62-AM62</f>
        <v>2.9999999549999998</v>
      </c>
      <c r="AP62" s="159">
        <f>'Staff input data'!AA62</f>
        <v>1</v>
      </c>
      <c r="AQ62" s="160">
        <f>'Desired output'!AA62</f>
        <v>1</v>
      </c>
      <c r="AR62" s="159">
        <f>'EB Model output'!AA62</f>
        <v>1</v>
      </c>
      <c r="AS62" s="159">
        <f t="shared" ref="AS62:AS70" si="79">AP62-AQ62</f>
        <v>0</v>
      </c>
      <c r="AT62" s="159">
        <f t="shared" ref="AT62:AT70" si="80">AP62-AR62</f>
        <v>0</v>
      </c>
      <c r="AU62" s="159">
        <f>'Staff input data'!AC62</f>
        <v>1</v>
      </c>
      <c r="AV62" s="159">
        <f>'Desired output'!AC62+'Desired output'!AD62</f>
        <v>2.8</v>
      </c>
      <c r="AW62" s="159">
        <f>'EB Model output'!AC62+'EB Model output'!AD62</f>
        <v>2.8</v>
      </c>
      <c r="AX62" s="159">
        <f t="shared" ref="AX62:AX70" si="81">AU62-AV62</f>
        <v>-1.7999999999999998</v>
      </c>
      <c r="AY62" s="159">
        <f t="shared" ref="AY62:AY70" si="82">AU62-AW62</f>
        <v>-1.7999999999999998</v>
      </c>
      <c r="AZ62" s="159">
        <f>'Staff input data'!AH62</f>
        <v>0</v>
      </c>
      <c r="BA62" s="159">
        <f>'Desired output'!AJ62</f>
        <v>2</v>
      </c>
      <c r="BB62" s="159">
        <f>'EB Model output'!AI62</f>
        <v>2</v>
      </c>
      <c r="BC62" s="159">
        <f t="shared" ref="BC62:BC70" si="83">AZ62-BA62</f>
        <v>-2</v>
      </c>
      <c r="BD62" s="159">
        <f t="shared" ref="BD62:BD70" si="84">AZ62-BB62</f>
        <v>-2</v>
      </c>
      <c r="BE62" s="159">
        <f>'Staff input data'!AG62</f>
        <v>4</v>
      </c>
      <c r="BF62" s="159">
        <f>'Desired output'!AI62</f>
        <v>0</v>
      </c>
      <c r="BG62" s="159">
        <f>'EB Model output'!AH62</f>
        <v>0</v>
      </c>
      <c r="BH62" s="159">
        <f t="shared" ref="BH62:BH70" si="85">BE62-BF62</f>
        <v>4</v>
      </c>
      <c r="BI62" s="159">
        <f t="shared" ref="BI62:BI70" si="86">BE62-BG62</f>
        <v>4</v>
      </c>
      <c r="BJ62" s="158">
        <f>'Staff input data'!AL62</f>
        <v>1</v>
      </c>
      <c r="BK62" s="158">
        <f>'Desired output'!AN62</f>
        <v>1</v>
      </c>
      <c r="BL62" s="158">
        <f>'EB Model output'!AM62</f>
        <v>1</v>
      </c>
      <c r="BM62" s="159">
        <f t="shared" ref="BM62:BM70" si="87">BJ62-BK62</f>
        <v>0</v>
      </c>
      <c r="BN62" s="159">
        <f t="shared" ref="BN62:BN70" si="88">BJ62-BL62</f>
        <v>0</v>
      </c>
      <c r="BO62" s="158">
        <f>'Staff input data'!AM62</f>
        <v>1</v>
      </c>
      <c r="BP62" s="158">
        <f>'Desired output'!AO62</f>
        <v>0</v>
      </c>
      <c r="BQ62" s="158">
        <f>'EB Model output'!AN62</f>
        <v>0</v>
      </c>
      <c r="BR62" s="159">
        <f t="shared" ref="BR62:BR70" si="89">BO62-BP62</f>
        <v>1</v>
      </c>
      <c r="BS62" s="159">
        <f t="shared" ref="BS62:BS70" si="90">BO62-BQ62</f>
        <v>1</v>
      </c>
      <c r="BT62" s="161">
        <f>'Staff input data'!AN62</f>
        <v>3</v>
      </c>
      <c r="BU62" s="161">
        <f>'Desired output'!AP62</f>
        <v>2</v>
      </c>
      <c r="BV62" s="161">
        <f>'EB Model output'!AO62</f>
        <v>2</v>
      </c>
      <c r="BW62" s="159">
        <f t="shared" ref="BW62:BW70" si="91">BT62-BU62</f>
        <v>1</v>
      </c>
      <c r="BX62" s="162">
        <f t="shared" ref="BX62:BX70" si="92">BT62-BV62</f>
        <v>1</v>
      </c>
    </row>
    <row r="63" spans="1:76" x14ac:dyDescent="0.2">
      <c r="A63" s="99" t="str">
        <f>IF('Student input data'!B63="","-",'Student input data'!B63)</f>
        <v>-</v>
      </c>
      <c r="B63" s="158">
        <f>'Staff input data'!C63</f>
        <v>0</v>
      </c>
      <c r="C63" s="159">
        <f>'Desired output'!C63</f>
        <v>0</v>
      </c>
      <c r="D63" s="159">
        <f>'EB Model output'!C63</f>
        <v>0</v>
      </c>
      <c r="E63" s="159">
        <f t="shared" si="63"/>
        <v>0</v>
      </c>
      <c r="F63" s="159">
        <f t="shared" si="64"/>
        <v>0</v>
      </c>
      <c r="G63" s="159">
        <f>'Staff input data'!R63</f>
        <v>0</v>
      </c>
      <c r="H63" s="159">
        <f>'Desired output'!R63</f>
        <v>0</v>
      </c>
      <c r="I63" s="159">
        <f>'EB Model output'!R63</f>
        <v>0</v>
      </c>
      <c r="J63" s="159">
        <f t="shared" si="65"/>
        <v>0</v>
      </c>
      <c r="K63" s="159">
        <f t="shared" si="66"/>
        <v>0</v>
      </c>
      <c r="L63" s="159">
        <f>'Staff input data'!Z63</f>
        <v>0</v>
      </c>
      <c r="M63" s="159">
        <f>'Desired output'!Z63</f>
        <v>0</v>
      </c>
      <c r="N63" s="159">
        <f>'EB Model output'!Z63</f>
        <v>0</v>
      </c>
      <c r="O63" s="159">
        <f t="shared" si="67"/>
        <v>0</v>
      </c>
      <c r="P63" s="159">
        <f t="shared" si="68"/>
        <v>0</v>
      </c>
      <c r="Q63" s="159">
        <f>'Staff input data'!W63</f>
        <v>0</v>
      </c>
      <c r="R63" s="159">
        <f>'Desired output'!W63</f>
        <v>0</v>
      </c>
      <c r="S63" s="159">
        <f>'EB Model output'!W63</f>
        <v>0</v>
      </c>
      <c r="T63" s="159">
        <f t="shared" si="69"/>
        <v>0</v>
      </c>
      <c r="U63" s="159">
        <f t="shared" si="70"/>
        <v>0</v>
      </c>
      <c r="V63" s="159">
        <f>'Staff input data'!U63</f>
        <v>0</v>
      </c>
      <c r="W63" s="159">
        <f>'Desired output'!U63</f>
        <v>0</v>
      </c>
      <c r="X63" s="159">
        <f>'EB Model output'!U63</f>
        <v>0</v>
      </c>
      <c r="Y63" s="159">
        <f t="shared" si="71"/>
        <v>0</v>
      </c>
      <c r="Z63" s="159">
        <f t="shared" si="72"/>
        <v>0</v>
      </c>
      <c r="AA63" s="159">
        <f>'Staff input data'!X63</f>
        <v>0</v>
      </c>
      <c r="AB63" s="159">
        <f>'Desired output'!X63</f>
        <v>0</v>
      </c>
      <c r="AC63" s="159">
        <f>'EB Model output'!X63</f>
        <v>0</v>
      </c>
      <c r="AD63" s="159">
        <f t="shared" si="73"/>
        <v>0</v>
      </c>
      <c r="AE63" s="159">
        <f t="shared" si="74"/>
        <v>0</v>
      </c>
      <c r="AF63" s="159">
        <f>'Staff input data'!Y63</f>
        <v>0</v>
      </c>
      <c r="AG63" s="159">
        <f>'Desired output'!Y63</f>
        <v>0</v>
      </c>
      <c r="AH63" s="159">
        <f>'EB Model output'!Y63</f>
        <v>0</v>
      </c>
      <c r="AI63" s="159">
        <f t="shared" si="75"/>
        <v>0</v>
      </c>
      <c r="AJ63" s="159">
        <f t="shared" si="76"/>
        <v>0</v>
      </c>
      <c r="AK63" s="159">
        <f>'Staff input data'!AF63</f>
        <v>0</v>
      </c>
      <c r="AL63" s="159">
        <f>'Desired output'!AH63</f>
        <v>0</v>
      </c>
      <c r="AM63" s="159">
        <f>'EB Model output'!AG63</f>
        <v>0</v>
      </c>
      <c r="AN63" s="159">
        <f t="shared" si="77"/>
        <v>0</v>
      </c>
      <c r="AO63" s="159">
        <f t="shared" si="78"/>
        <v>0</v>
      </c>
      <c r="AP63" s="159">
        <f>'Staff input data'!AA63</f>
        <v>0</v>
      </c>
      <c r="AQ63" s="160">
        <f>'Desired output'!AA63</f>
        <v>0</v>
      </c>
      <c r="AR63" s="159">
        <f>'EB Model output'!AA63</f>
        <v>0</v>
      </c>
      <c r="AS63" s="159">
        <f t="shared" si="79"/>
        <v>0</v>
      </c>
      <c r="AT63" s="159">
        <f t="shared" si="80"/>
        <v>0</v>
      </c>
      <c r="AU63" s="159">
        <f>'Staff input data'!AC63</f>
        <v>0</v>
      </c>
      <c r="AV63" s="159">
        <f>'Desired output'!AC63+'Desired output'!AD63</f>
        <v>0</v>
      </c>
      <c r="AW63" s="159">
        <f>'EB Model output'!AC63+'EB Model output'!AD63</f>
        <v>0</v>
      </c>
      <c r="AX63" s="159">
        <f t="shared" si="81"/>
        <v>0</v>
      </c>
      <c r="AY63" s="159">
        <f t="shared" si="82"/>
        <v>0</v>
      </c>
      <c r="AZ63" s="159">
        <f>'Staff input data'!AH63</f>
        <v>0</v>
      </c>
      <c r="BA63" s="159">
        <f>'Desired output'!AJ63</f>
        <v>0</v>
      </c>
      <c r="BB63" s="159">
        <f>'EB Model output'!AI63</f>
        <v>0</v>
      </c>
      <c r="BC63" s="159">
        <f t="shared" si="83"/>
        <v>0</v>
      </c>
      <c r="BD63" s="159">
        <f t="shared" si="84"/>
        <v>0</v>
      </c>
      <c r="BE63" s="159">
        <f>'Staff input data'!AG63</f>
        <v>0</v>
      </c>
      <c r="BF63" s="159">
        <f>'Desired output'!AI63</f>
        <v>0</v>
      </c>
      <c r="BG63" s="159">
        <f>'EB Model output'!AH63</f>
        <v>0</v>
      </c>
      <c r="BH63" s="159">
        <f t="shared" si="85"/>
        <v>0</v>
      </c>
      <c r="BI63" s="159">
        <f t="shared" si="86"/>
        <v>0</v>
      </c>
      <c r="BJ63" s="158">
        <f>'Staff input data'!AL63</f>
        <v>0</v>
      </c>
      <c r="BK63" s="158">
        <f>'Desired output'!AN63</f>
        <v>0</v>
      </c>
      <c r="BL63" s="158">
        <f>'EB Model output'!AM63</f>
        <v>0</v>
      </c>
      <c r="BM63" s="159">
        <f t="shared" si="87"/>
        <v>0</v>
      </c>
      <c r="BN63" s="159">
        <f t="shared" si="88"/>
        <v>0</v>
      </c>
      <c r="BO63" s="158">
        <f>'Staff input data'!AM63</f>
        <v>0</v>
      </c>
      <c r="BP63" s="158">
        <f>'Desired output'!AO63</f>
        <v>0</v>
      </c>
      <c r="BQ63" s="158">
        <f>'EB Model output'!AN63</f>
        <v>0</v>
      </c>
      <c r="BR63" s="159">
        <f t="shared" si="89"/>
        <v>0</v>
      </c>
      <c r="BS63" s="159">
        <f t="shared" si="90"/>
        <v>0</v>
      </c>
      <c r="BT63" s="161">
        <f>'Staff input data'!AN63</f>
        <v>0</v>
      </c>
      <c r="BU63" s="161">
        <f>'Desired output'!AP63</f>
        <v>0</v>
      </c>
      <c r="BV63" s="161">
        <f>'EB Model output'!AO63</f>
        <v>0</v>
      </c>
      <c r="BW63" s="159">
        <f t="shared" si="91"/>
        <v>0</v>
      </c>
      <c r="BX63" s="162">
        <f t="shared" si="92"/>
        <v>0</v>
      </c>
    </row>
    <row r="64" spans="1:76" x14ac:dyDescent="0.2">
      <c r="A64" s="99" t="str">
        <f>IF('Student input data'!B64="","-",'Student input data'!B64)</f>
        <v>-</v>
      </c>
      <c r="B64" s="158">
        <f>'Staff input data'!C64</f>
        <v>0</v>
      </c>
      <c r="C64" s="159">
        <f>'Desired output'!C64</f>
        <v>0</v>
      </c>
      <c r="D64" s="159">
        <f>'EB Model output'!C64</f>
        <v>0</v>
      </c>
      <c r="E64" s="159">
        <f t="shared" si="63"/>
        <v>0</v>
      </c>
      <c r="F64" s="159">
        <f t="shared" si="64"/>
        <v>0</v>
      </c>
      <c r="G64" s="159">
        <f>'Staff input data'!R64</f>
        <v>0</v>
      </c>
      <c r="H64" s="159">
        <f>'Desired output'!R64</f>
        <v>0</v>
      </c>
      <c r="I64" s="159">
        <f>'EB Model output'!R64</f>
        <v>0</v>
      </c>
      <c r="J64" s="159">
        <f t="shared" si="65"/>
        <v>0</v>
      </c>
      <c r="K64" s="159">
        <f t="shared" si="66"/>
        <v>0</v>
      </c>
      <c r="L64" s="159">
        <f>'Staff input data'!Z64</f>
        <v>0</v>
      </c>
      <c r="M64" s="159">
        <f>'Desired output'!Z64</f>
        <v>0</v>
      </c>
      <c r="N64" s="159">
        <f>'EB Model output'!Z64</f>
        <v>0</v>
      </c>
      <c r="O64" s="159">
        <f t="shared" si="67"/>
        <v>0</v>
      </c>
      <c r="P64" s="159">
        <f t="shared" si="68"/>
        <v>0</v>
      </c>
      <c r="Q64" s="159">
        <f>'Staff input data'!W64</f>
        <v>0</v>
      </c>
      <c r="R64" s="159">
        <f>'Desired output'!W64</f>
        <v>0</v>
      </c>
      <c r="S64" s="159">
        <f>'EB Model output'!W64</f>
        <v>0</v>
      </c>
      <c r="T64" s="159">
        <f t="shared" si="69"/>
        <v>0</v>
      </c>
      <c r="U64" s="159">
        <f t="shared" si="70"/>
        <v>0</v>
      </c>
      <c r="V64" s="159">
        <f>'Staff input data'!U64</f>
        <v>0</v>
      </c>
      <c r="W64" s="159">
        <f>'Desired output'!U64</f>
        <v>0</v>
      </c>
      <c r="X64" s="159">
        <f>'EB Model output'!U64</f>
        <v>0</v>
      </c>
      <c r="Y64" s="159">
        <f t="shared" si="71"/>
        <v>0</v>
      </c>
      <c r="Z64" s="159">
        <f t="shared" si="72"/>
        <v>0</v>
      </c>
      <c r="AA64" s="159">
        <f>'Staff input data'!X64</f>
        <v>0</v>
      </c>
      <c r="AB64" s="159">
        <f>'Desired output'!X64</f>
        <v>0</v>
      </c>
      <c r="AC64" s="159">
        <f>'EB Model output'!X64</f>
        <v>0</v>
      </c>
      <c r="AD64" s="159">
        <f t="shared" si="73"/>
        <v>0</v>
      </c>
      <c r="AE64" s="159">
        <f t="shared" si="74"/>
        <v>0</v>
      </c>
      <c r="AF64" s="159">
        <f>'Staff input data'!Y64</f>
        <v>0</v>
      </c>
      <c r="AG64" s="159">
        <f>'Desired output'!Y64</f>
        <v>0</v>
      </c>
      <c r="AH64" s="159">
        <f>'EB Model output'!Y64</f>
        <v>0</v>
      </c>
      <c r="AI64" s="159">
        <f t="shared" si="75"/>
        <v>0</v>
      </c>
      <c r="AJ64" s="159">
        <f t="shared" si="76"/>
        <v>0</v>
      </c>
      <c r="AK64" s="159">
        <f>'Staff input data'!AF64</f>
        <v>0</v>
      </c>
      <c r="AL64" s="159">
        <f>'Desired output'!AH64</f>
        <v>0</v>
      </c>
      <c r="AM64" s="159">
        <f>'EB Model output'!AG64</f>
        <v>0</v>
      </c>
      <c r="AN64" s="159">
        <f t="shared" si="77"/>
        <v>0</v>
      </c>
      <c r="AO64" s="159">
        <f t="shared" si="78"/>
        <v>0</v>
      </c>
      <c r="AP64" s="159">
        <f>'Staff input data'!AA64</f>
        <v>0</v>
      </c>
      <c r="AQ64" s="160">
        <f>'Desired output'!AA64</f>
        <v>0</v>
      </c>
      <c r="AR64" s="159">
        <f>'EB Model output'!AA64</f>
        <v>0</v>
      </c>
      <c r="AS64" s="159">
        <f t="shared" si="79"/>
        <v>0</v>
      </c>
      <c r="AT64" s="159">
        <f t="shared" si="80"/>
        <v>0</v>
      </c>
      <c r="AU64" s="159">
        <f>'Staff input data'!AC64</f>
        <v>0</v>
      </c>
      <c r="AV64" s="159">
        <f>'Desired output'!AC64+'Desired output'!AD64</f>
        <v>0</v>
      </c>
      <c r="AW64" s="159">
        <f>'EB Model output'!AC64+'EB Model output'!AD64</f>
        <v>0</v>
      </c>
      <c r="AX64" s="159">
        <f t="shared" si="81"/>
        <v>0</v>
      </c>
      <c r="AY64" s="159">
        <f t="shared" si="82"/>
        <v>0</v>
      </c>
      <c r="AZ64" s="159">
        <f>'Staff input data'!AH64</f>
        <v>0</v>
      </c>
      <c r="BA64" s="159">
        <f>'Desired output'!AJ64</f>
        <v>0</v>
      </c>
      <c r="BB64" s="159">
        <f>'EB Model output'!AI64</f>
        <v>0</v>
      </c>
      <c r="BC64" s="159">
        <f t="shared" si="83"/>
        <v>0</v>
      </c>
      <c r="BD64" s="159">
        <f t="shared" si="84"/>
        <v>0</v>
      </c>
      <c r="BE64" s="159">
        <f>'Staff input data'!AG64</f>
        <v>0</v>
      </c>
      <c r="BF64" s="159">
        <f>'Desired output'!AI64</f>
        <v>0</v>
      </c>
      <c r="BG64" s="159">
        <f>'EB Model output'!AH64</f>
        <v>0</v>
      </c>
      <c r="BH64" s="159">
        <f t="shared" si="85"/>
        <v>0</v>
      </c>
      <c r="BI64" s="159">
        <f t="shared" si="86"/>
        <v>0</v>
      </c>
      <c r="BJ64" s="158">
        <f>'Staff input data'!AL64</f>
        <v>0</v>
      </c>
      <c r="BK64" s="158">
        <f>'Desired output'!AN64</f>
        <v>0</v>
      </c>
      <c r="BL64" s="158">
        <f>'EB Model output'!AM64</f>
        <v>0</v>
      </c>
      <c r="BM64" s="159">
        <f t="shared" si="87"/>
        <v>0</v>
      </c>
      <c r="BN64" s="159">
        <f t="shared" si="88"/>
        <v>0</v>
      </c>
      <c r="BO64" s="158">
        <f>'Staff input data'!AM64</f>
        <v>0</v>
      </c>
      <c r="BP64" s="158">
        <f>'Desired output'!AO64</f>
        <v>0</v>
      </c>
      <c r="BQ64" s="158">
        <f>'EB Model output'!AN64</f>
        <v>0</v>
      </c>
      <c r="BR64" s="159">
        <f t="shared" si="89"/>
        <v>0</v>
      </c>
      <c r="BS64" s="159">
        <f t="shared" si="90"/>
        <v>0</v>
      </c>
      <c r="BT64" s="161">
        <f>'Staff input data'!AN64</f>
        <v>0</v>
      </c>
      <c r="BU64" s="161">
        <f>'Desired output'!AP64</f>
        <v>0</v>
      </c>
      <c r="BV64" s="161">
        <f>'EB Model output'!AO64</f>
        <v>0</v>
      </c>
      <c r="BW64" s="159">
        <f t="shared" si="91"/>
        <v>0</v>
      </c>
      <c r="BX64" s="162">
        <f t="shared" si="92"/>
        <v>0</v>
      </c>
    </row>
    <row r="65" spans="1:76" x14ac:dyDescent="0.2">
      <c r="A65" s="99" t="str">
        <f>IF('Student input data'!B65="","-",'Student input data'!B65)</f>
        <v>-</v>
      </c>
      <c r="B65" s="158">
        <f>'Staff input data'!C65</f>
        <v>0</v>
      </c>
      <c r="C65" s="159">
        <f>'Desired output'!C65</f>
        <v>0</v>
      </c>
      <c r="D65" s="159">
        <f>'EB Model output'!C65</f>
        <v>0</v>
      </c>
      <c r="E65" s="159">
        <f t="shared" si="63"/>
        <v>0</v>
      </c>
      <c r="F65" s="159">
        <f t="shared" si="64"/>
        <v>0</v>
      </c>
      <c r="G65" s="159">
        <f>'Staff input data'!R65</f>
        <v>0</v>
      </c>
      <c r="H65" s="159">
        <f>'Desired output'!R65</f>
        <v>0</v>
      </c>
      <c r="I65" s="159">
        <f>'EB Model output'!R65</f>
        <v>0</v>
      </c>
      <c r="J65" s="159">
        <f t="shared" si="65"/>
        <v>0</v>
      </c>
      <c r="K65" s="159">
        <f t="shared" si="66"/>
        <v>0</v>
      </c>
      <c r="L65" s="159">
        <f>'Staff input data'!Z65</f>
        <v>0</v>
      </c>
      <c r="M65" s="159">
        <f>'Desired output'!Z65</f>
        <v>0</v>
      </c>
      <c r="N65" s="159">
        <f>'EB Model output'!Z65</f>
        <v>0</v>
      </c>
      <c r="O65" s="159">
        <f t="shared" si="67"/>
        <v>0</v>
      </c>
      <c r="P65" s="159">
        <f t="shared" si="68"/>
        <v>0</v>
      </c>
      <c r="Q65" s="159">
        <f>'Staff input data'!W65</f>
        <v>0</v>
      </c>
      <c r="R65" s="159">
        <f>'Desired output'!W65</f>
        <v>0</v>
      </c>
      <c r="S65" s="159">
        <f>'EB Model output'!W65</f>
        <v>0</v>
      </c>
      <c r="T65" s="159">
        <f t="shared" si="69"/>
        <v>0</v>
      </c>
      <c r="U65" s="159">
        <f t="shared" si="70"/>
        <v>0</v>
      </c>
      <c r="V65" s="159">
        <f>'Staff input data'!U65</f>
        <v>0</v>
      </c>
      <c r="W65" s="159">
        <f>'Desired output'!U65</f>
        <v>0</v>
      </c>
      <c r="X65" s="159">
        <f>'EB Model output'!U65</f>
        <v>0</v>
      </c>
      <c r="Y65" s="159">
        <f t="shared" si="71"/>
        <v>0</v>
      </c>
      <c r="Z65" s="159">
        <f t="shared" si="72"/>
        <v>0</v>
      </c>
      <c r="AA65" s="159">
        <f>'Staff input data'!X65</f>
        <v>0</v>
      </c>
      <c r="AB65" s="159">
        <f>'Desired output'!X65</f>
        <v>0</v>
      </c>
      <c r="AC65" s="159">
        <f>'EB Model output'!X65</f>
        <v>0</v>
      </c>
      <c r="AD65" s="159">
        <f t="shared" si="73"/>
        <v>0</v>
      </c>
      <c r="AE65" s="159">
        <f t="shared" si="74"/>
        <v>0</v>
      </c>
      <c r="AF65" s="159">
        <f>'Staff input data'!Y65</f>
        <v>0</v>
      </c>
      <c r="AG65" s="159">
        <f>'Desired output'!Y65</f>
        <v>0</v>
      </c>
      <c r="AH65" s="159">
        <f>'EB Model output'!Y65</f>
        <v>0</v>
      </c>
      <c r="AI65" s="159">
        <f t="shared" si="75"/>
        <v>0</v>
      </c>
      <c r="AJ65" s="159">
        <f t="shared" si="76"/>
        <v>0</v>
      </c>
      <c r="AK65" s="159">
        <f>'Staff input data'!AF65</f>
        <v>0</v>
      </c>
      <c r="AL65" s="159">
        <f>'Desired output'!AH65</f>
        <v>0</v>
      </c>
      <c r="AM65" s="159">
        <f>'EB Model output'!AG65</f>
        <v>0</v>
      </c>
      <c r="AN65" s="159">
        <f t="shared" si="77"/>
        <v>0</v>
      </c>
      <c r="AO65" s="159">
        <f t="shared" si="78"/>
        <v>0</v>
      </c>
      <c r="AP65" s="159">
        <f>'Staff input data'!AA65</f>
        <v>0</v>
      </c>
      <c r="AQ65" s="160">
        <f>'Desired output'!AA65</f>
        <v>0</v>
      </c>
      <c r="AR65" s="159">
        <f>'EB Model output'!AA65</f>
        <v>0</v>
      </c>
      <c r="AS65" s="159">
        <f t="shared" si="79"/>
        <v>0</v>
      </c>
      <c r="AT65" s="159">
        <f t="shared" si="80"/>
        <v>0</v>
      </c>
      <c r="AU65" s="159">
        <f>'Staff input data'!AC65</f>
        <v>0</v>
      </c>
      <c r="AV65" s="159">
        <f>'Desired output'!AC65+'Desired output'!AD65</f>
        <v>0</v>
      </c>
      <c r="AW65" s="159">
        <f>'EB Model output'!AC65+'EB Model output'!AD65</f>
        <v>0</v>
      </c>
      <c r="AX65" s="159">
        <f t="shared" si="81"/>
        <v>0</v>
      </c>
      <c r="AY65" s="159">
        <f t="shared" si="82"/>
        <v>0</v>
      </c>
      <c r="AZ65" s="159">
        <f>'Staff input data'!AH65</f>
        <v>0</v>
      </c>
      <c r="BA65" s="159">
        <f>'Desired output'!AJ65</f>
        <v>0</v>
      </c>
      <c r="BB65" s="159">
        <f>'EB Model output'!AI65</f>
        <v>0</v>
      </c>
      <c r="BC65" s="159">
        <f t="shared" si="83"/>
        <v>0</v>
      </c>
      <c r="BD65" s="159">
        <f t="shared" si="84"/>
        <v>0</v>
      </c>
      <c r="BE65" s="159">
        <f>'Staff input data'!AG65</f>
        <v>0</v>
      </c>
      <c r="BF65" s="159">
        <f>'Desired output'!AI65</f>
        <v>0</v>
      </c>
      <c r="BG65" s="159">
        <f>'EB Model output'!AH65</f>
        <v>0</v>
      </c>
      <c r="BH65" s="159">
        <f t="shared" si="85"/>
        <v>0</v>
      </c>
      <c r="BI65" s="159">
        <f t="shared" si="86"/>
        <v>0</v>
      </c>
      <c r="BJ65" s="158">
        <f>'Staff input data'!AL65</f>
        <v>0</v>
      </c>
      <c r="BK65" s="158">
        <f>'Desired output'!AN65</f>
        <v>0</v>
      </c>
      <c r="BL65" s="158">
        <f>'EB Model output'!AM65</f>
        <v>0</v>
      </c>
      <c r="BM65" s="159">
        <f t="shared" si="87"/>
        <v>0</v>
      </c>
      <c r="BN65" s="159">
        <f t="shared" si="88"/>
        <v>0</v>
      </c>
      <c r="BO65" s="158">
        <f>'Staff input data'!AM65</f>
        <v>0</v>
      </c>
      <c r="BP65" s="158">
        <f>'Desired output'!AO65</f>
        <v>0</v>
      </c>
      <c r="BQ65" s="158">
        <f>'EB Model output'!AN65</f>
        <v>0</v>
      </c>
      <c r="BR65" s="159">
        <f t="shared" si="89"/>
        <v>0</v>
      </c>
      <c r="BS65" s="159">
        <f t="shared" si="90"/>
        <v>0</v>
      </c>
      <c r="BT65" s="161">
        <f>'Staff input data'!AN65</f>
        <v>0</v>
      </c>
      <c r="BU65" s="161">
        <f>'Desired output'!AP65</f>
        <v>0</v>
      </c>
      <c r="BV65" s="161">
        <f>'EB Model output'!AO65</f>
        <v>0</v>
      </c>
      <c r="BW65" s="159">
        <f t="shared" si="91"/>
        <v>0</v>
      </c>
      <c r="BX65" s="162">
        <f t="shared" si="92"/>
        <v>0</v>
      </c>
    </row>
    <row r="66" spans="1:76" x14ac:dyDescent="0.2">
      <c r="A66" s="99" t="str">
        <f>IF('Student input data'!B66="","-",'Student input data'!B66)</f>
        <v>-</v>
      </c>
      <c r="B66" s="158">
        <f>'Staff input data'!C66</f>
        <v>0</v>
      </c>
      <c r="C66" s="159">
        <f>'Desired output'!C66</f>
        <v>0</v>
      </c>
      <c r="D66" s="159">
        <f>'EB Model output'!C66</f>
        <v>0</v>
      </c>
      <c r="E66" s="159">
        <f t="shared" si="63"/>
        <v>0</v>
      </c>
      <c r="F66" s="159">
        <f t="shared" si="64"/>
        <v>0</v>
      </c>
      <c r="G66" s="159">
        <f>'Staff input data'!R66</f>
        <v>0</v>
      </c>
      <c r="H66" s="159">
        <f>'Desired output'!R66</f>
        <v>0</v>
      </c>
      <c r="I66" s="159">
        <f>'EB Model output'!R66</f>
        <v>0</v>
      </c>
      <c r="J66" s="159">
        <f t="shared" si="65"/>
        <v>0</v>
      </c>
      <c r="K66" s="159">
        <f t="shared" si="66"/>
        <v>0</v>
      </c>
      <c r="L66" s="159">
        <f>'Staff input data'!Z66</f>
        <v>0</v>
      </c>
      <c r="M66" s="159">
        <f>'Desired output'!Z66</f>
        <v>0</v>
      </c>
      <c r="N66" s="159">
        <f>'EB Model output'!Z66</f>
        <v>0</v>
      </c>
      <c r="O66" s="159">
        <f t="shared" si="67"/>
        <v>0</v>
      </c>
      <c r="P66" s="159">
        <f t="shared" si="68"/>
        <v>0</v>
      </c>
      <c r="Q66" s="159">
        <f>'Staff input data'!W66</f>
        <v>0</v>
      </c>
      <c r="R66" s="159">
        <f>'Desired output'!W66</f>
        <v>0</v>
      </c>
      <c r="S66" s="159">
        <f>'EB Model output'!W66</f>
        <v>0</v>
      </c>
      <c r="T66" s="159">
        <f t="shared" si="69"/>
        <v>0</v>
      </c>
      <c r="U66" s="159">
        <f t="shared" si="70"/>
        <v>0</v>
      </c>
      <c r="V66" s="159">
        <f>'Staff input data'!U66</f>
        <v>0</v>
      </c>
      <c r="W66" s="159">
        <f>'Desired output'!U66</f>
        <v>0</v>
      </c>
      <c r="X66" s="159">
        <f>'EB Model output'!U66</f>
        <v>0</v>
      </c>
      <c r="Y66" s="159">
        <f t="shared" si="71"/>
        <v>0</v>
      </c>
      <c r="Z66" s="159">
        <f t="shared" si="72"/>
        <v>0</v>
      </c>
      <c r="AA66" s="159">
        <f>'Staff input data'!X66</f>
        <v>0</v>
      </c>
      <c r="AB66" s="159">
        <f>'Desired output'!X66</f>
        <v>0</v>
      </c>
      <c r="AC66" s="159">
        <f>'EB Model output'!X66</f>
        <v>0</v>
      </c>
      <c r="AD66" s="159">
        <f t="shared" si="73"/>
        <v>0</v>
      </c>
      <c r="AE66" s="159">
        <f t="shared" si="74"/>
        <v>0</v>
      </c>
      <c r="AF66" s="159">
        <f>'Staff input data'!Y66</f>
        <v>0</v>
      </c>
      <c r="AG66" s="159">
        <f>'Desired output'!Y66</f>
        <v>0</v>
      </c>
      <c r="AH66" s="159">
        <f>'EB Model output'!Y66</f>
        <v>0</v>
      </c>
      <c r="AI66" s="159">
        <f t="shared" si="75"/>
        <v>0</v>
      </c>
      <c r="AJ66" s="159">
        <f t="shared" si="76"/>
        <v>0</v>
      </c>
      <c r="AK66" s="159">
        <f>'Staff input data'!AF66</f>
        <v>0</v>
      </c>
      <c r="AL66" s="159">
        <f>'Desired output'!AH66</f>
        <v>0</v>
      </c>
      <c r="AM66" s="159">
        <f>'EB Model output'!AG66</f>
        <v>0</v>
      </c>
      <c r="AN66" s="159">
        <f t="shared" si="77"/>
        <v>0</v>
      </c>
      <c r="AO66" s="159">
        <f t="shared" si="78"/>
        <v>0</v>
      </c>
      <c r="AP66" s="159">
        <f>'Staff input data'!AA66</f>
        <v>0</v>
      </c>
      <c r="AQ66" s="160">
        <f>'Desired output'!AA66</f>
        <v>0</v>
      </c>
      <c r="AR66" s="159">
        <f>'EB Model output'!AA66</f>
        <v>0</v>
      </c>
      <c r="AS66" s="159">
        <f t="shared" si="79"/>
        <v>0</v>
      </c>
      <c r="AT66" s="159">
        <f t="shared" si="80"/>
        <v>0</v>
      </c>
      <c r="AU66" s="159">
        <f>'Staff input data'!AC66</f>
        <v>0</v>
      </c>
      <c r="AV66" s="159">
        <f>'Desired output'!AC66+'Desired output'!AD66</f>
        <v>0</v>
      </c>
      <c r="AW66" s="159">
        <f>'EB Model output'!AC66+'EB Model output'!AD66</f>
        <v>0</v>
      </c>
      <c r="AX66" s="159">
        <f t="shared" si="81"/>
        <v>0</v>
      </c>
      <c r="AY66" s="159">
        <f t="shared" si="82"/>
        <v>0</v>
      </c>
      <c r="AZ66" s="159">
        <f>'Staff input data'!AH66</f>
        <v>0</v>
      </c>
      <c r="BA66" s="159">
        <f>'Desired output'!AJ66</f>
        <v>0</v>
      </c>
      <c r="BB66" s="159">
        <f>'EB Model output'!AI66</f>
        <v>0</v>
      </c>
      <c r="BC66" s="159">
        <f t="shared" si="83"/>
        <v>0</v>
      </c>
      <c r="BD66" s="159">
        <f t="shared" si="84"/>
        <v>0</v>
      </c>
      <c r="BE66" s="159">
        <f>'Staff input data'!AG66</f>
        <v>0</v>
      </c>
      <c r="BF66" s="159">
        <f>'Desired output'!AI66</f>
        <v>0</v>
      </c>
      <c r="BG66" s="159">
        <f>'EB Model output'!AH66</f>
        <v>0</v>
      </c>
      <c r="BH66" s="159">
        <f t="shared" si="85"/>
        <v>0</v>
      </c>
      <c r="BI66" s="159">
        <f t="shared" si="86"/>
        <v>0</v>
      </c>
      <c r="BJ66" s="158">
        <f>'Staff input data'!AL66</f>
        <v>0</v>
      </c>
      <c r="BK66" s="158">
        <f>'Desired output'!AN66</f>
        <v>0</v>
      </c>
      <c r="BL66" s="158">
        <f>'EB Model output'!AM66</f>
        <v>0</v>
      </c>
      <c r="BM66" s="159">
        <f t="shared" si="87"/>
        <v>0</v>
      </c>
      <c r="BN66" s="159">
        <f t="shared" si="88"/>
        <v>0</v>
      </c>
      <c r="BO66" s="158">
        <f>'Staff input data'!AM66</f>
        <v>0</v>
      </c>
      <c r="BP66" s="158">
        <f>'Desired output'!AO66</f>
        <v>0</v>
      </c>
      <c r="BQ66" s="158">
        <f>'EB Model output'!AN66</f>
        <v>0</v>
      </c>
      <c r="BR66" s="159">
        <f t="shared" si="89"/>
        <v>0</v>
      </c>
      <c r="BS66" s="159">
        <f t="shared" si="90"/>
        <v>0</v>
      </c>
      <c r="BT66" s="161">
        <f>'Staff input data'!AN66</f>
        <v>0</v>
      </c>
      <c r="BU66" s="161">
        <f>'Desired output'!AP66</f>
        <v>0</v>
      </c>
      <c r="BV66" s="161">
        <f>'EB Model output'!AO66</f>
        <v>0</v>
      </c>
      <c r="BW66" s="159">
        <f t="shared" si="91"/>
        <v>0</v>
      </c>
      <c r="BX66" s="162">
        <f t="shared" si="92"/>
        <v>0</v>
      </c>
    </row>
    <row r="67" spans="1:76" x14ac:dyDescent="0.2">
      <c r="A67" s="99" t="str">
        <f>IF('Student input data'!B67="","-",'Student input data'!B67)</f>
        <v>-</v>
      </c>
      <c r="B67" s="158">
        <f>'Staff input data'!C67</f>
        <v>0</v>
      </c>
      <c r="C67" s="159">
        <f>'Desired output'!C67</f>
        <v>0</v>
      </c>
      <c r="D67" s="159">
        <f>'EB Model output'!C67</f>
        <v>0</v>
      </c>
      <c r="E67" s="159">
        <f t="shared" si="63"/>
        <v>0</v>
      </c>
      <c r="F67" s="159">
        <f t="shared" si="64"/>
        <v>0</v>
      </c>
      <c r="G67" s="159">
        <f>'Staff input data'!R67</f>
        <v>0</v>
      </c>
      <c r="H67" s="159">
        <f>'Desired output'!R67</f>
        <v>0</v>
      </c>
      <c r="I67" s="159">
        <f>'EB Model output'!R67</f>
        <v>0</v>
      </c>
      <c r="J67" s="159">
        <f t="shared" si="65"/>
        <v>0</v>
      </c>
      <c r="K67" s="159">
        <f t="shared" si="66"/>
        <v>0</v>
      </c>
      <c r="L67" s="159">
        <f>'Staff input data'!Z67</f>
        <v>0</v>
      </c>
      <c r="M67" s="159">
        <f>'Desired output'!Z67</f>
        <v>0</v>
      </c>
      <c r="N67" s="159">
        <f>'EB Model output'!Z67</f>
        <v>0</v>
      </c>
      <c r="O67" s="159">
        <f t="shared" si="67"/>
        <v>0</v>
      </c>
      <c r="P67" s="159">
        <f t="shared" si="68"/>
        <v>0</v>
      </c>
      <c r="Q67" s="159">
        <f>'Staff input data'!W67</f>
        <v>0</v>
      </c>
      <c r="R67" s="159">
        <f>'Desired output'!W67</f>
        <v>0</v>
      </c>
      <c r="S67" s="159">
        <f>'EB Model output'!W67</f>
        <v>0</v>
      </c>
      <c r="T67" s="159">
        <f t="shared" si="69"/>
        <v>0</v>
      </c>
      <c r="U67" s="159">
        <f t="shared" si="70"/>
        <v>0</v>
      </c>
      <c r="V67" s="159">
        <f>'Staff input data'!U67</f>
        <v>0</v>
      </c>
      <c r="W67" s="159">
        <f>'Desired output'!U67</f>
        <v>0</v>
      </c>
      <c r="X67" s="159">
        <f>'EB Model output'!U67</f>
        <v>0</v>
      </c>
      <c r="Y67" s="159">
        <f t="shared" si="71"/>
        <v>0</v>
      </c>
      <c r="Z67" s="159">
        <f t="shared" si="72"/>
        <v>0</v>
      </c>
      <c r="AA67" s="159">
        <f>'Staff input data'!X67</f>
        <v>0</v>
      </c>
      <c r="AB67" s="159">
        <f>'Desired output'!X67</f>
        <v>0</v>
      </c>
      <c r="AC67" s="159">
        <f>'EB Model output'!X67</f>
        <v>0</v>
      </c>
      <c r="AD67" s="159">
        <f t="shared" si="73"/>
        <v>0</v>
      </c>
      <c r="AE67" s="159">
        <f t="shared" si="74"/>
        <v>0</v>
      </c>
      <c r="AF67" s="159">
        <f>'Staff input data'!Y67</f>
        <v>0</v>
      </c>
      <c r="AG67" s="159">
        <f>'Desired output'!Y67</f>
        <v>0</v>
      </c>
      <c r="AH67" s="159">
        <f>'EB Model output'!Y67</f>
        <v>0</v>
      </c>
      <c r="AI67" s="159">
        <f t="shared" si="75"/>
        <v>0</v>
      </c>
      <c r="AJ67" s="159">
        <f t="shared" si="76"/>
        <v>0</v>
      </c>
      <c r="AK67" s="159">
        <f>'Staff input data'!AF67</f>
        <v>0</v>
      </c>
      <c r="AL67" s="159">
        <f>'Desired output'!AH67</f>
        <v>0</v>
      </c>
      <c r="AM67" s="159">
        <f>'EB Model output'!AG67</f>
        <v>0</v>
      </c>
      <c r="AN67" s="159">
        <f t="shared" si="77"/>
        <v>0</v>
      </c>
      <c r="AO67" s="159">
        <f t="shared" si="78"/>
        <v>0</v>
      </c>
      <c r="AP67" s="159">
        <f>'Staff input data'!AA67</f>
        <v>0</v>
      </c>
      <c r="AQ67" s="160">
        <f>'Desired output'!AA67</f>
        <v>0</v>
      </c>
      <c r="AR67" s="159">
        <f>'EB Model output'!AA67</f>
        <v>0</v>
      </c>
      <c r="AS67" s="159">
        <f t="shared" si="79"/>
        <v>0</v>
      </c>
      <c r="AT67" s="159">
        <f t="shared" si="80"/>
        <v>0</v>
      </c>
      <c r="AU67" s="159">
        <f>'Staff input data'!AC67</f>
        <v>0</v>
      </c>
      <c r="AV67" s="159">
        <f>'Desired output'!AC67+'Desired output'!AD67</f>
        <v>0</v>
      </c>
      <c r="AW67" s="159">
        <f>'EB Model output'!AC67+'EB Model output'!AD67</f>
        <v>0</v>
      </c>
      <c r="AX67" s="159">
        <f t="shared" si="81"/>
        <v>0</v>
      </c>
      <c r="AY67" s="159">
        <f t="shared" si="82"/>
        <v>0</v>
      </c>
      <c r="AZ67" s="159">
        <f>'Staff input data'!AH67</f>
        <v>0</v>
      </c>
      <c r="BA67" s="159">
        <f>'Desired output'!AJ67</f>
        <v>0</v>
      </c>
      <c r="BB67" s="159">
        <f>'EB Model output'!AI67</f>
        <v>0</v>
      </c>
      <c r="BC67" s="159">
        <f t="shared" si="83"/>
        <v>0</v>
      </c>
      <c r="BD67" s="159">
        <f t="shared" si="84"/>
        <v>0</v>
      </c>
      <c r="BE67" s="159">
        <f>'Staff input data'!AG67</f>
        <v>0</v>
      </c>
      <c r="BF67" s="159">
        <f>'Desired output'!AI67</f>
        <v>0</v>
      </c>
      <c r="BG67" s="159">
        <f>'EB Model output'!AH67</f>
        <v>0</v>
      </c>
      <c r="BH67" s="159">
        <f t="shared" si="85"/>
        <v>0</v>
      </c>
      <c r="BI67" s="159">
        <f t="shared" si="86"/>
        <v>0</v>
      </c>
      <c r="BJ67" s="158">
        <f>'Staff input data'!AL67</f>
        <v>0</v>
      </c>
      <c r="BK67" s="158">
        <f>'Desired output'!AN67</f>
        <v>0</v>
      </c>
      <c r="BL67" s="158">
        <f>'EB Model output'!AM67</f>
        <v>0</v>
      </c>
      <c r="BM67" s="159">
        <f t="shared" si="87"/>
        <v>0</v>
      </c>
      <c r="BN67" s="159">
        <f t="shared" si="88"/>
        <v>0</v>
      </c>
      <c r="BO67" s="158">
        <f>'Staff input data'!AM67</f>
        <v>0</v>
      </c>
      <c r="BP67" s="158">
        <f>'Desired output'!AO67</f>
        <v>0</v>
      </c>
      <c r="BQ67" s="158">
        <f>'EB Model output'!AN67</f>
        <v>0</v>
      </c>
      <c r="BR67" s="159">
        <f t="shared" si="89"/>
        <v>0</v>
      </c>
      <c r="BS67" s="159">
        <f t="shared" si="90"/>
        <v>0</v>
      </c>
      <c r="BT67" s="161">
        <f>'Staff input data'!AN67</f>
        <v>0</v>
      </c>
      <c r="BU67" s="161">
        <f>'Desired output'!AP67</f>
        <v>0</v>
      </c>
      <c r="BV67" s="161">
        <f>'EB Model output'!AO67</f>
        <v>0</v>
      </c>
      <c r="BW67" s="159">
        <f t="shared" si="91"/>
        <v>0</v>
      </c>
      <c r="BX67" s="162">
        <f t="shared" si="92"/>
        <v>0</v>
      </c>
    </row>
    <row r="68" spans="1:76" x14ac:dyDescent="0.2">
      <c r="A68" s="99" t="str">
        <f>IF('Student input data'!B68="","-",'Student input data'!B68)</f>
        <v>-</v>
      </c>
      <c r="B68" s="158">
        <f>'Staff input data'!C68</f>
        <v>0</v>
      </c>
      <c r="C68" s="159">
        <f>'Desired output'!C68</f>
        <v>0</v>
      </c>
      <c r="D68" s="159">
        <f>'EB Model output'!C68</f>
        <v>0</v>
      </c>
      <c r="E68" s="159">
        <f t="shared" si="63"/>
        <v>0</v>
      </c>
      <c r="F68" s="159">
        <f t="shared" si="64"/>
        <v>0</v>
      </c>
      <c r="G68" s="159">
        <f>'Staff input data'!R68</f>
        <v>0</v>
      </c>
      <c r="H68" s="159">
        <f>'Desired output'!R68</f>
        <v>0</v>
      </c>
      <c r="I68" s="159">
        <f>'EB Model output'!R68</f>
        <v>0</v>
      </c>
      <c r="J68" s="159">
        <f t="shared" si="65"/>
        <v>0</v>
      </c>
      <c r="K68" s="159">
        <f t="shared" si="66"/>
        <v>0</v>
      </c>
      <c r="L68" s="159">
        <f>'Staff input data'!Z68</f>
        <v>0</v>
      </c>
      <c r="M68" s="159">
        <f>'Desired output'!Z68</f>
        <v>0</v>
      </c>
      <c r="N68" s="159">
        <f>'EB Model output'!Z68</f>
        <v>0</v>
      </c>
      <c r="O68" s="159">
        <f t="shared" si="67"/>
        <v>0</v>
      </c>
      <c r="P68" s="159">
        <f t="shared" si="68"/>
        <v>0</v>
      </c>
      <c r="Q68" s="159">
        <f>'Staff input data'!W68</f>
        <v>0</v>
      </c>
      <c r="R68" s="159">
        <f>'Desired output'!W68</f>
        <v>0</v>
      </c>
      <c r="S68" s="159">
        <f>'EB Model output'!W68</f>
        <v>0</v>
      </c>
      <c r="T68" s="159">
        <f t="shared" si="69"/>
        <v>0</v>
      </c>
      <c r="U68" s="159">
        <f t="shared" si="70"/>
        <v>0</v>
      </c>
      <c r="V68" s="159">
        <f>'Staff input data'!U68</f>
        <v>0</v>
      </c>
      <c r="W68" s="159">
        <f>'Desired output'!U68</f>
        <v>0</v>
      </c>
      <c r="X68" s="159">
        <f>'EB Model output'!U68</f>
        <v>0</v>
      </c>
      <c r="Y68" s="159">
        <f t="shared" si="71"/>
        <v>0</v>
      </c>
      <c r="Z68" s="159">
        <f t="shared" si="72"/>
        <v>0</v>
      </c>
      <c r="AA68" s="159">
        <f>'Staff input data'!X68</f>
        <v>0</v>
      </c>
      <c r="AB68" s="159">
        <f>'Desired output'!X68</f>
        <v>0</v>
      </c>
      <c r="AC68" s="159">
        <f>'EB Model output'!X68</f>
        <v>0</v>
      </c>
      <c r="AD68" s="159">
        <f t="shared" si="73"/>
        <v>0</v>
      </c>
      <c r="AE68" s="159">
        <f t="shared" si="74"/>
        <v>0</v>
      </c>
      <c r="AF68" s="159">
        <f>'Staff input data'!Y68</f>
        <v>0</v>
      </c>
      <c r="AG68" s="159">
        <f>'Desired output'!Y68</f>
        <v>0</v>
      </c>
      <c r="AH68" s="159">
        <f>'EB Model output'!Y68</f>
        <v>0</v>
      </c>
      <c r="AI68" s="159">
        <f t="shared" si="75"/>
        <v>0</v>
      </c>
      <c r="AJ68" s="159">
        <f t="shared" si="76"/>
        <v>0</v>
      </c>
      <c r="AK68" s="159">
        <f>'Staff input data'!AF68</f>
        <v>0</v>
      </c>
      <c r="AL68" s="159">
        <f>'Desired output'!AH68</f>
        <v>0</v>
      </c>
      <c r="AM68" s="159">
        <f>'EB Model output'!AG68</f>
        <v>0</v>
      </c>
      <c r="AN68" s="159">
        <f t="shared" si="77"/>
        <v>0</v>
      </c>
      <c r="AO68" s="159">
        <f t="shared" si="78"/>
        <v>0</v>
      </c>
      <c r="AP68" s="159">
        <f>'Staff input data'!AA68</f>
        <v>0</v>
      </c>
      <c r="AQ68" s="160">
        <f>'Desired output'!AA68</f>
        <v>0</v>
      </c>
      <c r="AR68" s="159">
        <f>'EB Model output'!AA68</f>
        <v>0</v>
      </c>
      <c r="AS68" s="159">
        <f t="shared" si="79"/>
        <v>0</v>
      </c>
      <c r="AT68" s="159">
        <f t="shared" si="80"/>
        <v>0</v>
      </c>
      <c r="AU68" s="159">
        <f>'Staff input data'!AC68</f>
        <v>0</v>
      </c>
      <c r="AV68" s="159">
        <f>'Desired output'!AC68+'Desired output'!AD68</f>
        <v>0</v>
      </c>
      <c r="AW68" s="159">
        <f>'EB Model output'!AC68+'EB Model output'!AD68</f>
        <v>0</v>
      </c>
      <c r="AX68" s="159">
        <f t="shared" si="81"/>
        <v>0</v>
      </c>
      <c r="AY68" s="159">
        <f t="shared" si="82"/>
        <v>0</v>
      </c>
      <c r="AZ68" s="159">
        <f>'Staff input data'!AH68</f>
        <v>0</v>
      </c>
      <c r="BA68" s="159">
        <f>'Desired output'!AJ68</f>
        <v>0</v>
      </c>
      <c r="BB68" s="159">
        <f>'EB Model output'!AI68</f>
        <v>0</v>
      </c>
      <c r="BC68" s="159">
        <f t="shared" si="83"/>
        <v>0</v>
      </c>
      <c r="BD68" s="159">
        <f t="shared" si="84"/>
        <v>0</v>
      </c>
      <c r="BE68" s="159">
        <f>'Staff input data'!AG68</f>
        <v>0</v>
      </c>
      <c r="BF68" s="159">
        <f>'Desired output'!AI68</f>
        <v>0</v>
      </c>
      <c r="BG68" s="159">
        <f>'EB Model output'!AH68</f>
        <v>0</v>
      </c>
      <c r="BH68" s="159">
        <f t="shared" si="85"/>
        <v>0</v>
      </c>
      <c r="BI68" s="159">
        <f t="shared" si="86"/>
        <v>0</v>
      </c>
      <c r="BJ68" s="158">
        <f>'Staff input data'!AL68</f>
        <v>0</v>
      </c>
      <c r="BK68" s="158">
        <f>'Desired output'!AN68</f>
        <v>0</v>
      </c>
      <c r="BL68" s="158">
        <f>'EB Model output'!AM68</f>
        <v>0</v>
      </c>
      <c r="BM68" s="159">
        <f t="shared" si="87"/>
        <v>0</v>
      </c>
      <c r="BN68" s="159">
        <f t="shared" si="88"/>
        <v>0</v>
      </c>
      <c r="BO68" s="158">
        <f>'Staff input data'!AM68</f>
        <v>0</v>
      </c>
      <c r="BP68" s="158">
        <f>'Desired output'!AO68</f>
        <v>0</v>
      </c>
      <c r="BQ68" s="158">
        <f>'EB Model output'!AN68</f>
        <v>0</v>
      </c>
      <c r="BR68" s="159">
        <f t="shared" si="89"/>
        <v>0</v>
      </c>
      <c r="BS68" s="159">
        <f t="shared" si="90"/>
        <v>0</v>
      </c>
      <c r="BT68" s="161">
        <f>'Staff input data'!AN68</f>
        <v>0</v>
      </c>
      <c r="BU68" s="161">
        <f>'Desired output'!AP68</f>
        <v>0</v>
      </c>
      <c r="BV68" s="161">
        <f>'EB Model output'!AO68</f>
        <v>0</v>
      </c>
      <c r="BW68" s="159">
        <f t="shared" si="91"/>
        <v>0</v>
      </c>
      <c r="BX68" s="162">
        <f t="shared" si="92"/>
        <v>0</v>
      </c>
    </row>
    <row r="69" spans="1:76" x14ac:dyDescent="0.2">
      <c r="A69" s="99" t="str">
        <f>IF('Student input data'!B69="","-",'Student input data'!B69)</f>
        <v>-</v>
      </c>
      <c r="B69" s="158">
        <f>'Staff input data'!C69</f>
        <v>0</v>
      </c>
      <c r="C69" s="159">
        <f>'Desired output'!C69</f>
        <v>0</v>
      </c>
      <c r="D69" s="159">
        <f>'EB Model output'!C69</f>
        <v>0</v>
      </c>
      <c r="E69" s="159">
        <f t="shared" si="63"/>
        <v>0</v>
      </c>
      <c r="F69" s="159">
        <f t="shared" si="64"/>
        <v>0</v>
      </c>
      <c r="G69" s="159">
        <f>'Staff input data'!R69</f>
        <v>0</v>
      </c>
      <c r="H69" s="159">
        <f>'Desired output'!R69</f>
        <v>0</v>
      </c>
      <c r="I69" s="159">
        <f>'EB Model output'!R69</f>
        <v>0</v>
      </c>
      <c r="J69" s="159">
        <f t="shared" si="65"/>
        <v>0</v>
      </c>
      <c r="K69" s="159">
        <f t="shared" si="66"/>
        <v>0</v>
      </c>
      <c r="L69" s="159">
        <f>'Staff input data'!Z69</f>
        <v>0</v>
      </c>
      <c r="M69" s="159">
        <f>'Desired output'!Z69</f>
        <v>0</v>
      </c>
      <c r="N69" s="159">
        <f>'EB Model output'!Z69</f>
        <v>0</v>
      </c>
      <c r="O69" s="159">
        <f t="shared" si="67"/>
        <v>0</v>
      </c>
      <c r="P69" s="159">
        <f t="shared" si="68"/>
        <v>0</v>
      </c>
      <c r="Q69" s="159">
        <f>'Staff input data'!W69</f>
        <v>0</v>
      </c>
      <c r="R69" s="159">
        <f>'Desired output'!W69</f>
        <v>0</v>
      </c>
      <c r="S69" s="159">
        <f>'EB Model output'!W69</f>
        <v>0</v>
      </c>
      <c r="T69" s="159">
        <f t="shared" si="69"/>
        <v>0</v>
      </c>
      <c r="U69" s="159">
        <f t="shared" si="70"/>
        <v>0</v>
      </c>
      <c r="V69" s="159">
        <f>'Staff input data'!U69</f>
        <v>0</v>
      </c>
      <c r="W69" s="159">
        <f>'Desired output'!U69</f>
        <v>0</v>
      </c>
      <c r="X69" s="159">
        <f>'EB Model output'!U69</f>
        <v>0</v>
      </c>
      <c r="Y69" s="159">
        <f t="shared" si="71"/>
        <v>0</v>
      </c>
      <c r="Z69" s="159">
        <f t="shared" si="72"/>
        <v>0</v>
      </c>
      <c r="AA69" s="159">
        <f>'Staff input data'!X69</f>
        <v>0</v>
      </c>
      <c r="AB69" s="159">
        <f>'Desired output'!X69</f>
        <v>0</v>
      </c>
      <c r="AC69" s="159">
        <f>'EB Model output'!X69</f>
        <v>0</v>
      </c>
      <c r="AD69" s="159">
        <f t="shared" si="73"/>
        <v>0</v>
      </c>
      <c r="AE69" s="159">
        <f t="shared" si="74"/>
        <v>0</v>
      </c>
      <c r="AF69" s="159">
        <f>'Staff input data'!Y69</f>
        <v>0</v>
      </c>
      <c r="AG69" s="159">
        <f>'Desired output'!Y69</f>
        <v>0</v>
      </c>
      <c r="AH69" s="159">
        <f>'EB Model output'!Y69</f>
        <v>0</v>
      </c>
      <c r="AI69" s="159">
        <f t="shared" si="75"/>
        <v>0</v>
      </c>
      <c r="AJ69" s="159">
        <f t="shared" si="76"/>
        <v>0</v>
      </c>
      <c r="AK69" s="159">
        <f>'Staff input data'!AF69</f>
        <v>0</v>
      </c>
      <c r="AL69" s="159">
        <f>'Desired output'!AH69</f>
        <v>0</v>
      </c>
      <c r="AM69" s="159">
        <f>'EB Model output'!AG69</f>
        <v>0</v>
      </c>
      <c r="AN69" s="159">
        <f t="shared" si="77"/>
        <v>0</v>
      </c>
      <c r="AO69" s="159">
        <f t="shared" si="78"/>
        <v>0</v>
      </c>
      <c r="AP69" s="159">
        <f>'Staff input data'!AA69</f>
        <v>0</v>
      </c>
      <c r="AQ69" s="160">
        <f>'Desired output'!AA69</f>
        <v>0</v>
      </c>
      <c r="AR69" s="159">
        <f>'EB Model output'!AA69</f>
        <v>0</v>
      </c>
      <c r="AS69" s="159">
        <f t="shared" si="79"/>
        <v>0</v>
      </c>
      <c r="AT69" s="159">
        <f t="shared" si="80"/>
        <v>0</v>
      </c>
      <c r="AU69" s="159">
        <f>'Staff input data'!AC69</f>
        <v>0</v>
      </c>
      <c r="AV69" s="159">
        <f>'Desired output'!AC69+'Desired output'!AD69</f>
        <v>0</v>
      </c>
      <c r="AW69" s="159">
        <f>'EB Model output'!AC69+'EB Model output'!AD69</f>
        <v>0</v>
      </c>
      <c r="AX69" s="159">
        <f t="shared" si="81"/>
        <v>0</v>
      </c>
      <c r="AY69" s="159">
        <f t="shared" si="82"/>
        <v>0</v>
      </c>
      <c r="AZ69" s="159">
        <f>'Staff input data'!AH69</f>
        <v>0</v>
      </c>
      <c r="BA69" s="159">
        <f>'Desired output'!AJ69</f>
        <v>0</v>
      </c>
      <c r="BB69" s="159">
        <f>'EB Model output'!AI69</f>
        <v>0</v>
      </c>
      <c r="BC69" s="159">
        <f t="shared" si="83"/>
        <v>0</v>
      </c>
      <c r="BD69" s="159">
        <f t="shared" si="84"/>
        <v>0</v>
      </c>
      <c r="BE69" s="159">
        <f>'Staff input data'!AG69</f>
        <v>0</v>
      </c>
      <c r="BF69" s="159">
        <f>'Desired output'!AI69</f>
        <v>0</v>
      </c>
      <c r="BG69" s="159">
        <f>'EB Model output'!AH69</f>
        <v>0</v>
      </c>
      <c r="BH69" s="159">
        <f t="shared" si="85"/>
        <v>0</v>
      </c>
      <c r="BI69" s="159">
        <f t="shared" si="86"/>
        <v>0</v>
      </c>
      <c r="BJ69" s="158">
        <f>'Staff input data'!AL69</f>
        <v>0</v>
      </c>
      <c r="BK69" s="158">
        <f>'Desired output'!AN69</f>
        <v>0</v>
      </c>
      <c r="BL69" s="158">
        <f>'EB Model output'!AM69</f>
        <v>0</v>
      </c>
      <c r="BM69" s="159">
        <f t="shared" si="87"/>
        <v>0</v>
      </c>
      <c r="BN69" s="159">
        <f t="shared" si="88"/>
        <v>0</v>
      </c>
      <c r="BO69" s="158">
        <f>'Staff input data'!AM69</f>
        <v>0</v>
      </c>
      <c r="BP69" s="158">
        <f>'Desired output'!AO69</f>
        <v>0</v>
      </c>
      <c r="BQ69" s="158">
        <f>'EB Model output'!AN69</f>
        <v>0</v>
      </c>
      <c r="BR69" s="159">
        <f t="shared" si="89"/>
        <v>0</v>
      </c>
      <c r="BS69" s="159">
        <f t="shared" si="90"/>
        <v>0</v>
      </c>
      <c r="BT69" s="161">
        <f>'Staff input data'!AN69</f>
        <v>0</v>
      </c>
      <c r="BU69" s="161">
        <f>'Desired output'!AP69</f>
        <v>0</v>
      </c>
      <c r="BV69" s="161">
        <f>'EB Model output'!AO69</f>
        <v>0</v>
      </c>
      <c r="BW69" s="159">
        <f t="shared" si="91"/>
        <v>0</v>
      </c>
      <c r="BX69" s="162">
        <f t="shared" si="92"/>
        <v>0</v>
      </c>
    </row>
    <row r="70" spans="1:76" x14ac:dyDescent="0.2">
      <c r="A70" s="99" t="str">
        <f>IF('Student input data'!B70="","-",'Student input data'!B70)</f>
        <v>-</v>
      </c>
      <c r="B70" s="158">
        <f>'Staff input data'!C70</f>
        <v>0</v>
      </c>
      <c r="C70" s="159">
        <f>'Desired output'!C70</f>
        <v>0</v>
      </c>
      <c r="D70" s="159">
        <f>'EB Model output'!C70</f>
        <v>0</v>
      </c>
      <c r="E70" s="159">
        <f t="shared" si="63"/>
        <v>0</v>
      </c>
      <c r="F70" s="159">
        <f t="shared" si="64"/>
        <v>0</v>
      </c>
      <c r="G70" s="159">
        <f>'Staff input data'!R70</f>
        <v>0</v>
      </c>
      <c r="H70" s="159">
        <f>'Desired output'!R70</f>
        <v>0</v>
      </c>
      <c r="I70" s="159">
        <f>'EB Model output'!R70</f>
        <v>0</v>
      </c>
      <c r="J70" s="159">
        <f t="shared" si="65"/>
        <v>0</v>
      </c>
      <c r="K70" s="159">
        <f t="shared" si="66"/>
        <v>0</v>
      </c>
      <c r="L70" s="159">
        <f>'Staff input data'!Z70</f>
        <v>0</v>
      </c>
      <c r="M70" s="159">
        <f>'Desired output'!Z70</f>
        <v>0</v>
      </c>
      <c r="N70" s="159">
        <f>'EB Model output'!Z70</f>
        <v>0</v>
      </c>
      <c r="O70" s="159">
        <f t="shared" si="67"/>
        <v>0</v>
      </c>
      <c r="P70" s="159">
        <f t="shared" si="68"/>
        <v>0</v>
      </c>
      <c r="Q70" s="159">
        <f>'Staff input data'!W70</f>
        <v>0</v>
      </c>
      <c r="R70" s="159">
        <f>'Desired output'!W70</f>
        <v>0</v>
      </c>
      <c r="S70" s="159">
        <f>'EB Model output'!W70</f>
        <v>0</v>
      </c>
      <c r="T70" s="159">
        <f t="shared" si="69"/>
        <v>0</v>
      </c>
      <c r="U70" s="159">
        <f t="shared" si="70"/>
        <v>0</v>
      </c>
      <c r="V70" s="159">
        <f>'Staff input data'!U70</f>
        <v>0</v>
      </c>
      <c r="W70" s="159">
        <f>'Desired output'!U70</f>
        <v>0</v>
      </c>
      <c r="X70" s="159">
        <f>'EB Model output'!U70</f>
        <v>0</v>
      </c>
      <c r="Y70" s="159">
        <f t="shared" si="71"/>
        <v>0</v>
      </c>
      <c r="Z70" s="159">
        <f t="shared" si="72"/>
        <v>0</v>
      </c>
      <c r="AA70" s="159">
        <f>'Staff input data'!X70</f>
        <v>0</v>
      </c>
      <c r="AB70" s="159">
        <f>'Desired output'!X70</f>
        <v>0</v>
      </c>
      <c r="AC70" s="159">
        <f>'EB Model output'!X70</f>
        <v>0</v>
      </c>
      <c r="AD70" s="159">
        <f t="shared" si="73"/>
        <v>0</v>
      </c>
      <c r="AE70" s="159">
        <f t="shared" si="74"/>
        <v>0</v>
      </c>
      <c r="AF70" s="159">
        <f>'Staff input data'!Y70</f>
        <v>0</v>
      </c>
      <c r="AG70" s="159">
        <f>'Desired output'!Y70</f>
        <v>0</v>
      </c>
      <c r="AH70" s="159">
        <f>'EB Model output'!Y70</f>
        <v>0</v>
      </c>
      <c r="AI70" s="159">
        <f t="shared" si="75"/>
        <v>0</v>
      </c>
      <c r="AJ70" s="159">
        <f t="shared" si="76"/>
        <v>0</v>
      </c>
      <c r="AK70" s="159">
        <f>'Staff input data'!AF70</f>
        <v>0</v>
      </c>
      <c r="AL70" s="159">
        <f>'Desired output'!AH70</f>
        <v>0</v>
      </c>
      <c r="AM70" s="159">
        <f>'EB Model output'!AG70</f>
        <v>0</v>
      </c>
      <c r="AN70" s="159">
        <f t="shared" si="77"/>
        <v>0</v>
      </c>
      <c r="AO70" s="159">
        <f t="shared" si="78"/>
        <v>0</v>
      </c>
      <c r="AP70" s="159">
        <f>'Staff input data'!AA70</f>
        <v>0</v>
      </c>
      <c r="AQ70" s="160">
        <f>'Desired output'!AA70</f>
        <v>0</v>
      </c>
      <c r="AR70" s="159">
        <f>'EB Model output'!AA70</f>
        <v>0</v>
      </c>
      <c r="AS70" s="159">
        <f t="shared" si="79"/>
        <v>0</v>
      </c>
      <c r="AT70" s="159">
        <f t="shared" si="80"/>
        <v>0</v>
      </c>
      <c r="AU70" s="159">
        <f>'Staff input data'!AC70</f>
        <v>0</v>
      </c>
      <c r="AV70" s="159">
        <f>'Desired output'!AC70+'Desired output'!AD70</f>
        <v>0</v>
      </c>
      <c r="AW70" s="159">
        <f>'EB Model output'!AC70+'EB Model output'!AD70</f>
        <v>0</v>
      </c>
      <c r="AX70" s="159">
        <f t="shared" si="81"/>
        <v>0</v>
      </c>
      <c r="AY70" s="159">
        <f t="shared" si="82"/>
        <v>0</v>
      </c>
      <c r="AZ70" s="159">
        <f>'Staff input data'!AH70</f>
        <v>0</v>
      </c>
      <c r="BA70" s="159">
        <f>'Desired output'!AJ70</f>
        <v>0</v>
      </c>
      <c r="BB70" s="159">
        <f>'EB Model output'!AI70</f>
        <v>0</v>
      </c>
      <c r="BC70" s="159">
        <f t="shared" si="83"/>
        <v>0</v>
      </c>
      <c r="BD70" s="159">
        <f t="shared" si="84"/>
        <v>0</v>
      </c>
      <c r="BE70" s="159">
        <f>'Staff input data'!AG70</f>
        <v>0</v>
      </c>
      <c r="BF70" s="159">
        <f>'Desired output'!AI70</f>
        <v>0</v>
      </c>
      <c r="BG70" s="159">
        <f>'EB Model output'!AH70</f>
        <v>0</v>
      </c>
      <c r="BH70" s="159">
        <f t="shared" si="85"/>
        <v>0</v>
      </c>
      <c r="BI70" s="159">
        <f t="shared" si="86"/>
        <v>0</v>
      </c>
      <c r="BJ70" s="158">
        <f>'Staff input data'!AL70</f>
        <v>0</v>
      </c>
      <c r="BK70" s="158">
        <f>'Desired output'!AN70</f>
        <v>0</v>
      </c>
      <c r="BL70" s="158">
        <f>'EB Model output'!AM70</f>
        <v>0</v>
      </c>
      <c r="BM70" s="159">
        <f t="shared" si="87"/>
        <v>0</v>
      </c>
      <c r="BN70" s="159">
        <f t="shared" si="88"/>
        <v>0</v>
      </c>
      <c r="BO70" s="158">
        <f>'Staff input data'!AM70</f>
        <v>0</v>
      </c>
      <c r="BP70" s="158">
        <f>'Desired output'!AO70</f>
        <v>0</v>
      </c>
      <c r="BQ70" s="158">
        <f>'EB Model output'!AN70</f>
        <v>0</v>
      </c>
      <c r="BR70" s="159">
        <f t="shared" si="89"/>
        <v>0</v>
      </c>
      <c r="BS70" s="159">
        <f t="shared" si="90"/>
        <v>0</v>
      </c>
      <c r="BT70" s="161">
        <f>'Staff input data'!AN70</f>
        <v>0</v>
      </c>
      <c r="BU70" s="161">
        <f>'Desired output'!AP70</f>
        <v>0</v>
      </c>
      <c r="BV70" s="161">
        <f>'EB Model output'!AO70</f>
        <v>0</v>
      </c>
      <c r="BW70" s="159">
        <f t="shared" si="91"/>
        <v>0</v>
      </c>
      <c r="BX70" s="162">
        <f t="shared" si="92"/>
        <v>0</v>
      </c>
    </row>
    <row r="71" spans="1:76" x14ac:dyDescent="0.2">
      <c r="A71" s="163" t="s">
        <v>154</v>
      </c>
      <c r="B71" s="164">
        <f>SUM(B61:B70)</f>
        <v>45</v>
      </c>
      <c r="C71" s="165">
        <f t="shared" ref="C71:AH71" si="93">SUM(C61:C70)</f>
        <v>113.39999999999998</v>
      </c>
      <c r="D71" s="165">
        <f t="shared" si="93"/>
        <v>113.39999999999998</v>
      </c>
      <c r="E71" s="165">
        <f t="shared" si="93"/>
        <v>-68.399999999999977</v>
      </c>
      <c r="F71" s="165">
        <f t="shared" si="93"/>
        <v>-68.399999999999977</v>
      </c>
      <c r="G71" s="165">
        <f t="shared" si="93"/>
        <v>18</v>
      </c>
      <c r="H71" s="165">
        <f t="shared" si="93"/>
        <v>22.68</v>
      </c>
      <c r="I71" s="165">
        <f t="shared" si="93"/>
        <v>22.68</v>
      </c>
      <c r="J71" s="165">
        <f t="shared" si="93"/>
        <v>-4.6799999999999979</v>
      </c>
      <c r="K71" s="165">
        <f t="shared" si="93"/>
        <v>-4.6799999999999979</v>
      </c>
      <c r="L71" s="165">
        <f t="shared" si="93"/>
        <v>8</v>
      </c>
      <c r="M71" s="165">
        <f t="shared" si="93"/>
        <v>15.382978723404257</v>
      </c>
      <c r="N71" s="165">
        <f t="shared" si="93"/>
        <v>15.382978723404257</v>
      </c>
      <c r="O71" s="165">
        <f t="shared" si="93"/>
        <v>-7.3829787234042561</v>
      </c>
      <c r="P71" s="165">
        <f t="shared" si="93"/>
        <v>-7.3829787234042561</v>
      </c>
      <c r="Q71" s="165">
        <f t="shared" si="93"/>
        <v>3</v>
      </c>
      <c r="R71" s="165">
        <f t="shared" si="93"/>
        <v>3</v>
      </c>
      <c r="S71" s="165">
        <f t="shared" si="93"/>
        <v>3</v>
      </c>
      <c r="T71" s="165">
        <f t="shared" si="93"/>
        <v>0</v>
      </c>
      <c r="U71" s="165">
        <f t="shared" si="93"/>
        <v>0</v>
      </c>
      <c r="V71" s="165">
        <f t="shared" si="93"/>
        <v>2</v>
      </c>
      <c r="W71" s="165">
        <f t="shared" si="93"/>
        <v>10.845000000000001</v>
      </c>
      <c r="X71" s="165">
        <f t="shared" si="93"/>
        <v>10.845000000000001</v>
      </c>
      <c r="Y71" s="165">
        <f t="shared" si="93"/>
        <v>-8.8450000000000006</v>
      </c>
      <c r="Z71" s="165">
        <f t="shared" si="93"/>
        <v>-8.8450000000000006</v>
      </c>
      <c r="AA71" s="165">
        <f t="shared" si="93"/>
        <v>0</v>
      </c>
      <c r="AB71" s="165">
        <f t="shared" si="93"/>
        <v>1.5625</v>
      </c>
      <c r="AC71" s="165">
        <f t="shared" si="93"/>
        <v>1.5625</v>
      </c>
      <c r="AD71" s="165">
        <f t="shared" si="93"/>
        <v>-1.5625</v>
      </c>
      <c r="AE71" s="165">
        <f t="shared" si="93"/>
        <v>-1.5625</v>
      </c>
      <c r="AF71" s="165">
        <f t="shared" si="93"/>
        <v>0</v>
      </c>
      <c r="AG71" s="165">
        <f t="shared" si="93"/>
        <v>1.5625</v>
      </c>
      <c r="AH71" s="165">
        <f t="shared" si="93"/>
        <v>1.5625</v>
      </c>
      <c r="AI71" s="165">
        <f t="shared" ref="AI71:BN71" si="94">SUM(AI61:AI70)</f>
        <v>-1.5625</v>
      </c>
      <c r="AJ71" s="165">
        <f t="shared" si="94"/>
        <v>-1.5625</v>
      </c>
      <c r="AK71" s="165">
        <f t="shared" si="94"/>
        <v>8</v>
      </c>
      <c r="AL71" s="165">
        <f t="shared" si="94"/>
        <v>2.1689999999999999E-6</v>
      </c>
      <c r="AM71" s="165">
        <f t="shared" si="94"/>
        <v>2.1689999999999999E-7</v>
      </c>
      <c r="AN71" s="165">
        <f t="shared" si="94"/>
        <v>7.9999978309999999</v>
      </c>
      <c r="AO71" s="165">
        <f t="shared" si="94"/>
        <v>7.9999997830999998</v>
      </c>
      <c r="AP71" s="165">
        <f t="shared" si="94"/>
        <v>2</v>
      </c>
      <c r="AQ71" s="165">
        <f t="shared" si="94"/>
        <v>2</v>
      </c>
      <c r="AR71" s="165">
        <f t="shared" si="94"/>
        <v>2</v>
      </c>
      <c r="AS71" s="165">
        <f t="shared" si="94"/>
        <v>0</v>
      </c>
      <c r="AT71" s="165">
        <f t="shared" si="94"/>
        <v>0</v>
      </c>
      <c r="AU71" s="165">
        <f t="shared" si="94"/>
        <v>3</v>
      </c>
      <c r="AV71" s="165">
        <f t="shared" si="94"/>
        <v>11.676000000000002</v>
      </c>
      <c r="AW71" s="165">
        <f t="shared" si="94"/>
        <v>11.676000000000002</v>
      </c>
      <c r="AX71" s="165">
        <f t="shared" si="94"/>
        <v>-8.6760000000000019</v>
      </c>
      <c r="AY71" s="165">
        <f t="shared" si="94"/>
        <v>-8.6760000000000019</v>
      </c>
      <c r="AZ71" s="165">
        <f t="shared" si="94"/>
        <v>1</v>
      </c>
      <c r="BA71" s="165">
        <f t="shared" si="94"/>
        <v>9.64</v>
      </c>
      <c r="BB71" s="165">
        <f t="shared" si="94"/>
        <v>9.64</v>
      </c>
      <c r="BC71" s="165">
        <f t="shared" si="94"/>
        <v>-8.64</v>
      </c>
      <c r="BD71" s="165">
        <f t="shared" si="94"/>
        <v>-8.64</v>
      </c>
      <c r="BE71" s="165">
        <f t="shared" si="94"/>
        <v>11</v>
      </c>
      <c r="BF71" s="165">
        <f t="shared" si="94"/>
        <v>0</v>
      </c>
      <c r="BG71" s="165">
        <f t="shared" si="94"/>
        <v>0</v>
      </c>
      <c r="BH71" s="165">
        <f t="shared" si="94"/>
        <v>11</v>
      </c>
      <c r="BI71" s="165">
        <f t="shared" si="94"/>
        <v>11</v>
      </c>
      <c r="BJ71" s="165">
        <f t="shared" si="94"/>
        <v>2</v>
      </c>
      <c r="BK71" s="165">
        <f t="shared" si="94"/>
        <v>2</v>
      </c>
      <c r="BL71" s="165">
        <f t="shared" si="94"/>
        <v>2</v>
      </c>
      <c r="BM71" s="165">
        <f t="shared" si="94"/>
        <v>0</v>
      </c>
      <c r="BN71" s="165">
        <f t="shared" si="94"/>
        <v>0</v>
      </c>
      <c r="BO71" s="165">
        <f t="shared" ref="BO71:BX71" si="95">SUM(BO61:BO70)</f>
        <v>3</v>
      </c>
      <c r="BP71" s="165">
        <f t="shared" si="95"/>
        <v>2.82</v>
      </c>
      <c r="BQ71" s="165">
        <f t="shared" si="95"/>
        <v>2.82</v>
      </c>
      <c r="BR71" s="165">
        <f t="shared" si="95"/>
        <v>0.18000000000000016</v>
      </c>
      <c r="BS71" s="165">
        <f t="shared" si="95"/>
        <v>0.18000000000000016</v>
      </c>
      <c r="BT71" s="165">
        <f t="shared" si="95"/>
        <v>7</v>
      </c>
      <c r="BU71" s="165">
        <f t="shared" si="95"/>
        <v>9.64</v>
      </c>
      <c r="BV71" s="165">
        <f t="shared" si="95"/>
        <v>9.64</v>
      </c>
      <c r="BW71" s="165">
        <f t="shared" si="95"/>
        <v>-2.6399999999999997</v>
      </c>
      <c r="BX71" s="166">
        <f t="shared" si="95"/>
        <v>-2.6399999999999997</v>
      </c>
    </row>
    <row r="72" spans="1:76" x14ac:dyDescent="0.2">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row>
    <row r="73" spans="1:76" x14ac:dyDescent="0.2">
      <c r="A73" s="94"/>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row>
    <row r="74" spans="1:76" x14ac:dyDescent="0.2">
      <c r="A74" s="94"/>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row>
    <row r="75" spans="1:76" x14ac:dyDescent="0.2">
      <c r="A75" s="94"/>
      <c r="B75" s="143"/>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row>
    <row r="76" spans="1:76" x14ac:dyDescent="0.2">
      <c r="A76" s="91"/>
      <c r="B76" s="167"/>
      <c r="C76" s="167"/>
      <c r="D76" s="167"/>
      <c r="E76" s="167"/>
      <c r="F76" s="167"/>
      <c r="G76" s="167"/>
      <c r="H76" s="167"/>
      <c r="I76" s="167"/>
      <c r="J76" s="167"/>
      <c r="K76" s="168"/>
      <c r="L76" s="168"/>
      <c r="M76" s="168"/>
      <c r="N76" s="168"/>
      <c r="O76" s="168"/>
      <c r="P76" s="168"/>
      <c r="Q76" s="168"/>
      <c r="R76" s="168"/>
      <c r="S76" s="168"/>
      <c r="T76" s="168"/>
      <c r="U76" s="168"/>
      <c r="V76" s="167"/>
      <c r="W76" s="167"/>
      <c r="X76" s="167"/>
      <c r="Y76" s="167"/>
      <c r="Z76" s="167"/>
      <c r="AA76" s="167"/>
      <c r="AB76" s="167"/>
      <c r="AC76" s="167"/>
      <c r="AD76" s="167"/>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row>
    <row r="77" spans="1:76" ht="15" customHeight="1" x14ac:dyDescent="0.2">
      <c r="A77" s="94"/>
      <c r="B77" s="559" t="s">
        <v>146</v>
      </c>
      <c r="C77" s="558"/>
      <c r="D77" s="558"/>
      <c r="E77" s="558"/>
      <c r="F77" s="149"/>
      <c r="G77" s="556" t="s">
        <v>462</v>
      </c>
      <c r="H77" s="556"/>
      <c r="I77" s="556"/>
      <c r="J77" s="556"/>
      <c r="K77" s="556"/>
      <c r="L77" s="558" t="s">
        <v>170</v>
      </c>
      <c r="M77" s="558"/>
      <c r="N77" s="558"/>
      <c r="O77" s="558"/>
      <c r="P77" s="558"/>
      <c r="Q77" s="556" t="s">
        <v>122</v>
      </c>
      <c r="R77" s="556"/>
      <c r="S77" s="556"/>
      <c r="T77" s="556"/>
      <c r="U77" s="556"/>
      <c r="V77" s="558" t="s">
        <v>357</v>
      </c>
      <c r="W77" s="558"/>
      <c r="X77" s="558"/>
      <c r="Y77" s="558"/>
      <c r="Z77" s="558"/>
      <c r="AA77" s="556" t="s">
        <v>40</v>
      </c>
      <c r="AB77" s="556"/>
      <c r="AC77" s="556"/>
      <c r="AD77" s="556"/>
      <c r="AE77" s="556"/>
      <c r="AF77" s="558" t="s">
        <v>41</v>
      </c>
      <c r="AG77" s="558"/>
      <c r="AH77" s="558"/>
      <c r="AI77" s="558"/>
      <c r="AJ77" s="558"/>
      <c r="AK77" s="556" t="s">
        <v>152</v>
      </c>
      <c r="AL77" s="556"/>
      <c r="AM77" s="556"/>
      <c r="AN77" s="556"/>
      <c r="AO77" s="556"/>
      <c r="AP77" s="558" t="s">
        <v>81</v>
      </c>
      <c r="AQ77" s="558"/>
      <c r="AR77" s="558"/>
      <c r="AS77" s="558"/>
      <c r="AT77" s="558"/>
      <c r="AU77" s="556" t="s">
        <v>226</v>
      </c>
      <c r="AV77" s="556"/>
      <c r="AW77" s="556"/>
      <c r="AX77" s="556"/>
      <c r="AY77" s="556"/>
      <c r="AZ77" s="558" t="s">
        <v>90</v>
      </c>
      <c r="BA77" s="558"/>
      <c r="BB77" s="558"/>
      <c r="BC77" s="558"/>
      <c r="BD77" s="558"/>
      <c r="BE77" s="556" t="s">
        <v>112</v>
      </c>
      <c r="BF77" s="556"/>
      <c r="BG77" s="556"/>
      <c r="BH77" s="556"/>
      <c r="BI77" s="556"/>
      <c r="BJ77" s="556" t="s">
        <v>230</v>
      </c>
      <c r="BK77" s="556"/>
      <c r="BL77" s="556"/>
      <c r="BM77" s="556"/>
      <c r="BN77" s="556"/>
      <c r="BO77" s="558" t="s">
        <v>468</v>
      </c>
      <c r="BP77" s="558"/>
      <c r="BQ77" s="558"/>
      <c r="BR77" s="558"/>
      <c r="BS77" s="558"/>
      <c r="BT77" s="556" t="s">
        <v>80</v>
      </c>
      <c r="BU77" s="556"/>
      <c r="BV77" s="556"/>
      <c r="BW77" s="556"/>
      <c r="BX77" s="557"/>
    </row>
    <row r="78" spans="1:76" ht="30.75" customHeight="1" x14ac:dyDescent="0.2">
      <c r="A78" s="150" t="s">
        <v>114</v>
      </c>
      <c r="B78" s="151" t="s">
        <v>85</v>
      </c>
      <c r="C78" s="152" t="s">
        <v>39</v>
      </c>
      <c r="D78" s="152" t="s">
        <v>36</v>
      </c>
      <c r="E78" s="153" t="s">
        <v>244</v>
      </c>
      <c r="F78" s="152" t="s">
        <v>37</v>
      </c>
      <c r="G78" s="151" t="s">
        <v>85</v>
      </c>
      <c r="H78" s="152" t="s">
        <v>39</v>
      </c>
      <c r="I78" s="152" t="s">
        <v>36</v>
      </c>
      <c r="J78" s="153" t="s">
        <v>244</v>
      </c>
      <c r="K78" s="152" t="s">
        <v>37</v>
      </c>
      <c r="L78" s="151" t="s">
        <v>85</v>
      </c>
      <c r="M78" s="152" t="s">
        <v>39</v>
      </c>
      <c r="N78" s="152" t="s">
        <v>36</v>
      </c>
      <c r="O78" s="153" t="s">
        <v>244</v>
      </c>
      <c r="P78" s="152" t="s">
        <v>37</v>
      </c>
      <c r="Q78" s="151" t="s">
        <v>85</v>
      </c>
      <c r="R78" s="152" t="s">
        <v>39</v>
      </c>
      <c r="S78" s="152" t="s">
        <v>36</v>
      </c>
      <c r="T78" s="153" t="s">
        <v>244</v>
      </c>
      <c r="U78" s="152" t="s">
        <v>37</v>
      </c>
      <c r="V78" s="151" t="s">
        <v>85</v>
      </c>
      <c r="W78" s="152" t="s">
        <v>39</v>
      </c>
      <c r="X78" s="152" t="s">
        <v>36</v>
      </c>
      <c r="Y78" s="153" t="s">
        <v>244</v>
      </c>
      <c r="Z78" s="152" t="s">
        <v>37</v>
      </c>
      <c r="AA78" s="151" t="s">
        <v>85</v>
      </c>
      <c r="AB78" s="152" t="s">
        <v>39</v>
      </c>
      <c r="AC78" s="152" t="s">
        <v>36</v>
      </c>
      <c r="AD78" s="153" t="s">
        <v>244</v>
      </c>
      <c r="AE78" s="152" t="s">
        <v>37</v>
      </c>
      <c r="AF78" s="151" t="s">
        <v>85</v>
      </c>
      <c r="AG78" s="152" t="s">
        <v>39</v>
      </c>
      <c r="AH78" s="152" t="s">
        <v>36</v>
      </c>
      <c r="AI78" s="153" t="s">
        <v>35</v>
      </c>
      <c r="AJ78" s="152" t="s">
        <v>37</v>
      </c>
      <c r="AK78" s="151" t="s">
        <v>85</v>
      </c>
      <c r="AL78" s="152" t="s">
        <v>39</v>
      </c>
      <c r="AM78" s="152" t="s">
        <v>36</v>
      </c>
      <c r="AN78" s="153" t="s">
        <v>35</v>
      </c>
      <c r="AO78" s="152" t="s">
        <v>37</v>
      </c>
      <c r="AP78" s="151" t="s">
        <v>85</v>
      </c>
      <c r="AQ78" s="152" t="s">
        <v>39</v>
      </c>
      <c r="AR78" s="152" t="s">
        <v>36</v>
      </c>
      <c r="AS78" s="153" t="s">
        <v>35</v>
      </c>
      <c r="AT78" s="152" t="s">
        <v>37</v>
      </c>
      <c r="AU78" s="151" t="s">
        <v>85</v>
      </c>
      <c r="AV78" s="152" t="s">
        <v>39</v>
      </c>
      <c r="AW78" s="152" t="s">
        <v>36</v>
      </c>
      <c r="AX78" s="153" t="s">
        <v>35</v>
      </c>
      <c r="AY78" s="152" t="s">
        <v>37</v>
      </c>
      <c r="AZ78" s="151" t="s">
        <v>85</v>
      </c>
      <c r="BA78" s="152" t="s">
        <v>39</v>
      </c>
      <c r="BB78" s="152" t="s">
        <v>36</v>
      </c>
      <c r="BC78" s="153" t="s">
        <v>35</v>
      </c>
      <c r="BD78" s="152" t="s">
        <v>37</v>
      </c>
      <c r="BE78" s="151" t="s">
        <v>85</v>
      </c>
      <c r="BF78" s="152" t="s">
        <v>39</v>
      </c>
      <c r="BG78" s="152" t="s">
        <v>36</v>
      </c>
      <c r="BH78" s="153" t="s">
        <v>35</v>
      </c>
      <c r="BI78" s="152" t="s">
        <v>37</v>
      </c>
      <c r="BJ78" s="151" t="s">
        <v>85</v>
      </c>
      <c r="BK78" s="152" t="s">
        <v>39</v>
      </c>
      <c r="BL78" s="152" t="s">
        <v>36</v>
      </c>
      <c r="BM78" s="153" t="s">
        <v>35</v>
      </c>
      <c r="BN78" s="152" t="s">
        <v>37</v>
      </c>
      <c r="BO78" s="151" t="s">
        <v>85</v>
      </c>
      <c r="BP78" s="152" t="s">
        <v>39</v>
      </c>
      <c r="BQ78" s="152" t="s">
        <v>36</v>
      </c>
      <c r="BR78" s="153" t="s">
        <v>35</v>
      </c>
      <c r="BS78" s="152" t="s">
        <v>37</v>
      </c>
      <c r="BT78" s="154" t="s">
        <v>85</v>
      </c>
      <c r="BU78" s="155" t="s">
        <v>39</v>
      </c>
      <c r="BV78" s="155" t="s">
        <v>36</v>
      </c>
      <c r="BW78" s="153" t="s">
        <v>35</v>
      </c>
      <c r="BX78" s="156" t="s">
        <v>37</v>
      </c>
    </row>
    <row r="79" spans="1:76" x14ac:dyDescent="0.2">
      <c r="A79" s="99" t="str">
        <f>IF('Student input data'!B79="","-",'Student input data'!B79)</f>
        <v>New School</v>
      </c>
      <c r="B79" s="158">
        <f>'Staff input data'!C79</f>
        <v>30</v>
      </c>
      <c r="C79" s="159">
        <f>'Desired output'!C79</f>
        <v>38.4</v>
      </c>
      <c r="D79" s="159">
        <f>'EB Model output'!C79</f>
        <v>38.4</v>
      </c>
      <c r="E79" s="159">
        <f>B79-C79</f>
        <v>-8.3999999999999986</v>
      </c>
      <c r="F79" s="159">
        <f>B79-D79</f>
        <v>-8.3999999999999986</v>
      </c>
      <c r="G79" s="159">
        <f>'Staff input data'!R79</f>
        <v>12</v>
      </c>
      <c r="H79" s="159">
        <f>'Desired output'!R79</f>
        <v>12.672000000000001</v>
      </c>
      <c r="I79" s="159">
        <f>'EB Model output'!R79</f>
        <v>12.672000000000001</v>
      </c>
      <c r="J79" s="159">
        <f>G79-H79</f>
        <v>-0.6720000000000006</v>
      </c>
      <c r="K79" s="159">
        <f>G79-I79</f>
        <v>-0.6720000000000006</v>
      </c>
      <c r="L79" s="159">
        <f>'Staff input data'!Z79</f>
        <v>5</v>
      </c>
      <c r="M79" s="159">
        <f>'Desired output'!Z79</f>
        <v>6.8085106382978724</v>
      </c>
      <c r="N79" s="159">
        <f>'EB Model output'!Z79</f>
        <v>6.8085106382978724</v>
      </c>
      <c r="O79" s="159">
        <f>L79-M79</f>
        <v>-1.8085106382978724</v>
      </c>
      <c r="P79" s="159">
        <f>L79-N79</f>
        <v>-1.8085106382978724</v>
      </c>
      <c r="Q79" s="159">
        <f>'Staff input data'!W79</f>
        <v>2</v>
      </c>
      <c r="R79" s="159">
        <f>'Desired output'!W79</f>
        <v>1.2</v>
      </c>
      <c r="S79" s="159">
        <f>'EB Model output'!W79</f>
        <v>1.2</v>
      </c>
      <c r="T79" s="159">
        <f>Q79-R79</f>
        <v>0.8</v>
      </c>
      <c r="U79" s="159">
        <f>Q79-S79</f>
        <v>0.8</v>
      </c>
      <c r="V79" s="159">
        <f>'Staff input data'!U79</f>
        <v>1</v>
      </c>
      <c r="W79" s="159">
        <f>'Desired output'!U79</f>
        <v>4.8</v>
      </c>
      <c r="X79" s="159">
        <f>'EB Model output'!U79</f>
        <v>4.8</v>
      </c>
      <c r="Y79" s="159">
        <f>V79-W79</f>
        <v>-3.8</v>
      </c>
      <c r="Z79" s="159">
        <f>V79-X79</f>
        <v>-3.8</v>
      </c>
      <c r="AA79" s="159">
        <f>'Staff input data'!X79</f>
        <v>0</v>
      </c>
      <c r="AB79" s="159">
        <f>'Desired output'!X79</f>
        <v>1.25</v>
      </c>
      <c r="AC79" s="159">
        <f>'EB Model output'!X79</f>
        <v>1.25</v>
      </c>
      <c r="AD79" s="159">
        <f>AA79-AB79</f>
        <v>-1.25</v>
      </c>
      <c r="AE79" s="159">
        <f>AA79-AC79</f>
        <v>-1.25</v>
      </c>
      <c r="AF79" s="159">
        <f>'Staff input data'!Y79</f>
        <v>0</v>
      </c>
      <c r="AG79" s="159">
        <f>'Desired output'!Y79</f>
        <v>1.25</v>
      </c>
      <c r="AH79" s="159">
        <f>'EB Model output'!Y79</f>
        <v>1.25</v>
      </c>
      <c r="AI79" s="159">
        <f>AF79-AG79</f>
        <v>-1.25</v>
      </c>
      <c r="AJ79" s="159">
        <f>AF79-AH79</f>
        <v>-1.25</v>
      </c>
      <c r="AK79" s="159">
        <f>'Staff input data'!AF79</f>
        <v>5</v>
      </c>
      <c r="AL79" s="159">
        <f>'Desired output'!AH79</f>
        <v>9.5999999999999991E-7</v>
      </c>
      <c r="AM79" s="159">
        <f>'EB Model output'!AG79</f>
        <v>9.5999999999999999E-8</v>
      </c>
      <c r="AN79" s="159">
        <f>AK79-AL79</f>
        <v>4.9999990399999996</v>
      </c>
      <c r="AO79" s="159">
        <f>AK79-AM79</f>
        <v>4.9999999040000001</v>
      </c>
      <c r="AP79" s="159">
        <f>'Staff input data'!AA79</f>
        <v>1</v>
      </c>
      <c r="AQ79" s="160">
        <f>'Desired output'!AA79</f>
        <v>1</v>
      </c>
      <c r="AR79" s="159">
        <f>'EB Model output'!AA79</f>
        <v>1</v>
      </c>
      <c r="AS79" s="159">
        <f>AP79-AQ79</f>
        <v>0</v>
      </c>
      <c r="AT79" s="159">
        <f>AP79-AR79</f>
        <v>0</v>
      </c>
      <c r="AU79" s="159">
        <f>'Staff input data'!AC79</f>
        <v>3</v>
      </c>
      <c r="AV79" s="159">
        <f>'Desired output'!AC79+'Desired output'!AD79</f>
        <v>6.24</v>
      </c>
      <c r="AW79" s="159">
        <f>'EB Model output'!AC79+'EB Model output'!AD79</f>
        <v>6.24</v>
      </c>
      <c r="AX79" s="159">
        <f>AU79-AV79</f>
        <v>-3.24</v>
      </c>
      <c r="AY79" s="159">
        <f>AU79-AW79</f>
        <v>-3.24</v>
      </c>
      <c r="AZ79" s="159">
        <f>'Staff input data'!AH79</f>
        <v>2</v>
      </c>
      <c r="BA79" s="159">
        <f>'Desired output'!AJ79</f>
        <v>4.8000000000000007</v>
      </c>
      <c r="BB79" s="159">
        <f>'EB Model output'!AI79</f>
        <v>4.8000000000000007</v>
      </c>
      <c r="BC79" s="159">
        <f>AZ79-BA79</f>
        <v>-2.8000000000000007</v>
      </c>
      <c r="BD79" s="159">
        <f>AZ79-BB79</f>
        <v>-2.8000000000000007</v>
      </c>
      <c r="BE79" s="159">
        <f>'Staff input data'!AG79</f>
        <v>6</v>
      </c>
      <c r="BF79" s="159">
        <f>'Desired output'!AI79</f>
        <v>0</v>
      </c>
      <c r="BG79" s="159">
        <f>'EB Model output'!AH79</f>
        <v>0</v>
      </c>
      <c r="BH79" s="159">
        <f>BE79-BF79</f>
        <v>6</v>
      </c>
      <c r="BI79" s="159">
        <f>BE79-BG79</f>
        <v>6</v>
      </c>
      <c r="BJ79" s="158">
        <f>'Staff input data'!AL79</f>
        <v>1</v>
      </c>
      <c r="BK79" s="158">
        <f>'Desired output'!AN79</f>
        <v>1</v>
      </c>
      <c r="BL79" s="158">
        <f>'EB Model output'!AM79</f>
        <v>1</v>
      </c>
      <c r="BM79" s="159">
        <f>BJ79-BK79</f>
        <v>0</v>
      </c>
      <c r="BN79" s="159">
        <f>BJ79-BL79</f>
        <v>0</v>
      </c>
      <c r="BO79" s="158">
        <f>'Staff input data'!AM79</f>
        <v>4</v>
      </c>
      <c r="BP79" s="158">
        <f>'Desired output'!AO79</f>
        <v>1.6</v>
      </c>
      <c r="BQ79" s="158">
        <f>'EB Model output'!AN79</f>
        <v>1.6</v>
      </c>
      <c r="BR79" s="159">
        <f>BO79-BP79</f>
        <v>2.4</v>
      </c>
      <c r="BS79" s="159">
        <f>BO79-BQ79</f>
        <v>2.4</v>
      </c>
      <c r="BT79" s="161">
        <f>'Staff input data'!AN79</f>
        <v>4</v>
      </c>
      <c r="BU79" s="161">
        <f>'Desired output'!AP79</f>
        <v>4.8000000000000007</v>
      </c>
      <c r="BV79" s="161">
        <f>'EB Model output'!AO79</f>
        <v>4.8000000000000007</v>
      </c>
      <c r="BW79" s="159">
        <f>BT79-BU79</f>
        <v>-0.80000000000000071</v>
      </c>
      <c r="BX79" s="162">
        <f>BT79-BV79</f>
        <v>-0.80000000000000071</v>
      </c>
    </row>
    <row r="80" spans="1:76" x14ac:dyDescent="0.2">
      <c r="A80" s="99" t="str">
        <f>IF('Student input data'!B80="","-",'Student input data'!B80)</f>
        <v>New Schoo</v>
      </c>
      <c r="B80" s="158">
        <f>'Staff input data'!C80</f>
        <v>20</v>
      </c>
      <c r="C80" s="159">
        <f>'Desired output'!C80</f>
        <v>24</v>
      </c>
      <c r="D80" s="159">
        <f>'EB Model output'!C80</f>
        <v>24</v>
      </c>
      <c r="E80" s="159">
        <f t="shared" ref="E80:E88" si="96">B80-C80</f>
        <v>-4</v>
      </c>
      <c r="F80" s="159">
        <f t="shared" ref="F80:F88" si="97">B80-D80</f>
        <v>-4</v>
      </c>
      <c r="G80" s="159">
        <f>'Staff input data'!R80</f>
        <v>8</v>
      </c>
      <c r="H80" s="159">
        <f>'Desired output'!R80</f>
        <v>7.92</v>
      </c>
      <c r="I80" s="159">
        <f>'EB Model output'!R80</f>
        <v>7.92</v>
      </c>
      <c r="J80" s="159">
        <f t="shared" ref="J80:J88" si="98">G80-H80</f>
        <v>8.0000000000000071E-2</v>
      </c>
      <c r="K80" s="159">
        <f t="shared" ref="K80:K88" si="99">G80-I80</f>
        <v>8.0000000000000071E-2</v>
      </c>
      <c r="L80" s="159">
        <f>'Staff input data'!Z80</f>
        <v>2</v>
      </c>
      <c r="M80" s="159">
        <f>'Desired output'!Z80</f>
        <v>4.2553191489361701</v>
      </c>
      <c r="N80" s="159">
        <f>'EB Model output'!Z80</f>
        <v>4.2553191489361701</v>
      </c>
      <c r="O80" s="159">
        <f t="shared" ref="O80:O88" si="100">L80-M80</f>
        <v>-2.2553191489361701</v>
      </c>
      <c r="P80" s="159">
        <f t="shared" ref="P80:P88" si="101">L80-N80</f>
        <v>-2.2553191489361701</v>
      </c>
      <c r="Q80" s="159">
        <f>'Staff input data'!W80</f>
        <v>2</v>
      </c>
      <c r="R80" s="159">
        <f>'Desired output'!W80</f>
        <v>1.5</v>
      </c>
      <c r="S80" s="159">
        <f>'EB Model output'!W80</f>
        <v>1.5</v>
      </c>
      <c r="T80" s="159">
        <f t="shared" ref="T80:T88" si="102">Q80-R80</f>
        <v>0.5</v>
      </c>
      <c r="U80" s="159">
        <f t="shared" ref="U80:U88" si="103">Q80-S80</f>
        <v>0.5</v>
      </c>
      <c r="V80" s="159">
        <f>'Staff input data'!U80</f>
        <v>1</v>
      </c>
      <c r="W80" s="159">
        <f>'Desired output'!U80</f>
        <v>3</v>
      </c>
      <c r="X80" s="159">
        <f>'EB Model output'!U80</f>
        <v>3</v>
      </c>
      <c r="Y80" s="159">
        <f t="shared" ref="Y80:Y88" si="104">V80-W80</f>
        <v>-2</v>
      </c>
      <c r="Z80" s="159">
        <f t="shared" ref="Z80:Z88" si="105">V80-X80</f>
        <v>-2</v>
      </c>
      <c r="AA80" s="159">
        <f>'Staff input data'!X80</f>
        <v>0</v>
      </c>
      <c r="AB80" s="159">
        <f>'Desired output'!X80</f>
        <v>1.0416666666666667</v>
      </c>
      <c r="AC80" s="159">
        <f>'EB Model output'!X80</f>
        <v>1.0416666666666667</v>
      </c>
      <c r="AD80" s="159">
        <f t="shared" ref="AD80:AD88" si="106">AA80-AB80</f>
        <v>-1.0416666666666667</v>
      </c>
      <c r="AE80" s="159">
        <f t="shared" ref="AE80:AE88" si="107">AA80-AC80</f>
        <v>-1.0416666666666667</v>
      </c>
      <c r="AF80" s="159">
        <f>'Staff input data'!Y80</f>
        <v>0</v>
      </c>
      <c r="AG80" s="159">
        <f>'Desired output'!Y80</f>
        <v>1.0416666666666667</v>
      </c>
      <c r="AH80" s="159">
        <f>'EB Model output'!Y80</f>
        <v>1.0416666666666667</v>
      </c>
      <c r="AI80" s="159">
        <f t="shared" ref="AI80:AI88" si="108">AF80-AG80</f>
        <v>-1.0416666666666667</v>
      </c>
      <c r="AJ80" s="159">
        <f t="shared" ref="AJ80:AJ88" si="109">AF80-AH80</f>
        <v>-1.0416666666666667</v>
      </c>
      <c r="AK80" s="159">
        <f>'Staff input data'!AF80</f>
        <v>3</v>
      </c>
      <c r="AL80" s="159">
        <f>'Desired output'!AH80</f>
        <v>5.9999999999999997E-7</v>
      </c>
      <c r="AM80" s="159">
        <f>'EB Model output'!AG80</f>
        <v>5.9999999999999995E-8</v>
      </c>
      <c r="AN80" s="159">
        <f t="shared" ref="AN80:AN88" si="110">AK80-AL80</f>
        <v>2.9999994000000001</v>
      </c>
      <c r="AO80" s="159">
        <f t="shared" ref="AO80:AO88" si="111">AK80-AM80</f>
        <v>2.9999999399999999</v>
      </c>
      <c r="AP80" s="159">
        <f>'Staff input data'!AA80</f>
        <v>1</v>
      </c>
      <c r="AQ80" s="160">
        <f>'Desired output'!AA80</f>
        <v>1</v>
      </c>
      <c r="AR80" s="159">
        <f>'EB Model output'!AA80</f>
        <v>1</v>
      </c>
      <c r="AS80" s="159">
        <f t="shared" ref="AS80:AS88" si="112">AP80-AQ80</f>
        <v>0</v>
      </c>
      <c r="AT80" s="159">
        <f t="shared" ref="AT80:AT88" si="113">AP80-AR80</f>
        <v>0</v>
      </c>
      <c r="AU80" s="159">
        <f>'Staff input data'!AC80</f>
        <v>2</v>
      </c>
      <c r="AV80" s="159">
        <f>'Desired output'!AC80+'Desired output'!AD80</f>
        <v>4.4000000000000004</v>
      </c>
      <c r="AW80" s="159">
        <f>'EB Model output'!AC80+'EB Model output'!AD80</f>
        <v>4.4000000000000004</v>
      </c>
      <c r="AX80" s="159">
        <f t="shared" ref="AX80:AX88" si="114">AU80-AV80</f>
        <v>-2.4000000000000004</v>
      </c>
      <c r="AY80" s="159">
        <f t="shared" ref="AY80:AY88" si="115">AU80-AW80</f>
        <v>-2.4000000000000004</v>
      </c>
      <c r="AZ80" s="159">
        <f>'Staff input data'!AH80</f>
        <v>1</v>
      </c>
      <c r="BA80" s="159">
        <f>'Desired output'!AJ80</f>
        <v>3</v>
      </c>
      <c r="BB80" s="159">
        <f>'EB Model output'!AI80</f>
        <v>3</v>
      </c>
      <c r="BC80" s="159">
        <f t="shared" ref="BC80:BC88" si="116">AZ80-BA80</f>
        <v>-2</v>
      </c>
      <c r="BD80" s="159">
        <f t="shared" ref="BD80:BD88" si="117">AZ80-BB80</f>
        <v>-2</v>
      </c>
      <c r="BE80" s="159">
        <f>'Staff input data'!AG80</f>
        <v>6</v>
      </c>
      <c r="BF80" s="159">
        <f>'Desired output'!AI80</f>
        <v>0</v>
      </c>
      <c r="BG80" s="159">
        <f>'EB Model output'!AH80</f>
        <v>0</v>
      </c>
      <c r="BH80" s="159">
        <f t="shared" ref="BH80:BH88" si="118">BE80-BF80</f>
        <v>6</v>
      </c>
      <c r="BI80" s="159">
        <f t="shared" ref="BI80:BI88" si="119">BE80-BG80</f>
        <v>6</v>
      </c>
      <c r="BJ80" s="158">
        <f>'Staff input data'!AL80</f>
        <v>1</v>
      </c>
      <c r="BK80" s="158">
        <f>'Desired output'!AN80</f>
        <v>1</v>
      </c>
      <c r="BL80" s="158">
        <f>'EB Model output'!AM80</f>
        <v>1</v>
      </c>
      <c r="BM80" s="159">
        <f t="shared" ref="BM80:BM88" si="120">BJ80-BK80</f>
        <v>0</v>
      </c>
      <c r="BN80" s="159">
        <f t="shared" ref="BN80:BN88" si="121">BJ80-BL80</f>
        <v>0</v>
      </c>
      <c r="BO80" s="158">
        <f>'Staff input data'!AM80</f>
        <v>2</v>
      </c>
      <c r="BP80" s="158">
        <f>'Desired output'!AO80</f>
        <v>1</v>
      </c>
      <c r="BQ80" s="158">
        <f>'EB Model output'!AN80</f>
        <v>1</v>
      </c>
      <c r="BR80" s="159">
        <f t="shared" ref="BR80:BR88" si="122">BO80-BP80</f>
        <v>1</v>
      </c>
      <c r="BS80" s="159">
        <f t="shared" ref="BS80:BS88" si="123">BO80-BQ80</f>
        <v>1</v>
      </c>
      <c r="BT80" s="161">
        <f>'Staff input data'!AN80</f>
        <v>3</v>
      </c>
      <c r="BU80" s="161">
        <f>'Desired output'!AP80</f>
        <v>3</v>
      </c>
      <c r="BV80" s="161">
        <f>'EB Model output'!AO80</f>
        <v>3</v>
      </c>
      <c r="BW80" s="159">
        <f t="shared" ref="BW80:BW88" si="124">BT80-BU80</f>
        <v>0</v>
      </c>
      <c r="BX80" s="162">
        <f t="shared" ref="BX80:BX88" si="125">BT80-BV80</f>
        <v>0</v>
      </c>
    </row>
    <row r="81" spans="1:76" x14ac:dyDescent="0.2">
      <c r="A81" s="99" t="str">
        <f>IF('Student input data'!B81="","-",'Student input data'!B81)</f>
        <v>New Schoo;</v>
      </c>
      <c r="B81" s="158">
        <f>'Staff input data'!C81</f>
        <v>16</v>
      </c>
      <c r="C81" s="159">
        <f>'Desired output'!C81</f>
        <v>12</v>
      </c>
      <c r="D81" s="159">
        <f>'EB Model output'!C81</f>
        <v>12</v>
      </c>
      <c r="E81" s="159">
        <f t="shared" si="96"/>
        <v>4</v>
      </c>
      <c r="F81" s="159">
        <f t="shared" si="97"/>
        <v>4</v>
      </c>
      <c r="G81" s="159">
        <f>'Staff input data'!R81</f>
        <v>7</v>
      </c>
      <c r="H81" s="159">
        <f>'Desired output'!R81</f>
        <v>3.96</v>
      </c>
      <c r="I81" s="159">
        <f>'EB Model output'!R81</f>
        <v>3.96</v>
      </c>
      <c r="J81" s="159">
        <f t="shared" si="98"/>
        <v>3.04</v>
      </c>
      <c r="K81" s="159">
        <f t="shared" si="99"/>
        <v>3.04</v>
      </c>
      <c r="L81" s="159">
        <f>'Staff input data'!Z81</f>
        <v>1</v>
      </c>
      <c r="M81" s="159">
        <f>'Desired output'!Z81</f>
        <v>2.1276595744680851</v>
      </c>
      <c r="N81" s="159">
        <f>'EB Model output'!Z81</f>
        <v>2.1276595744680851</v>
      </c>
      <c r="O81" s="159">
        <f t="shared" si="100"/>
        <v>-1.1276595744680851</v>
      </c>
      <c r="P81" s="159">
        <f t="shared" si="101"/>
        <v>-1.1276595744680851</v>
      </c>
      <c r="Q81" s="159">
        <f>'Staff input data'!W81</f>
        <v>1</v>
      </c>
      <c r="R81" s="159">
        <f>'Desired output'!W81</f>
        <v>0.5</v>
      </c>
      <c r="S81" s="159">
        <f>'EB Model output'!W81</f>
        <v>0.5</v>
      </c>
      <c r="T81" s="159">
        <f t="shared" si="102"/>
        <v>0.5</v>
      </c>
      <c r="U81" s="159">
        <f t="shared" si="103"/>
        <v>0.5</v>
      </c>
      <c r="V81" s="159">
        <f>'Staff input data'!U81</f>
        <v>1</v>
      </c>
      <c r="W81" s="159">
        <f>'Desired output'!U81</f>
        <v>0.75</v>
      </c>
      <c r="X81" s="159">
        <f>'EB Model output'!U81</f>
        <v>0.75</v>
      </c>
      <c r="Y81" s="159">
        <f t="shared" si="104"/>
        <v>0.25</v>
      </c>
      <c r="Z81" s="159">
        <f t="shared" si="105"/>
        <v>0.25</v>
      </c>
      <c r="AA81" s="159">
        <f>'Staff input data'!X81</f>
        <v>0</v>
      </c>
      <c r="AB81" s="159">
        <f>'Desired output'!X81</f>
        <v>0.72916666666666663</v>
      </c>
      <c r="AC81" s="159">
        <f>'EB Model output'!X81</f>
        <v>0.72916666666666663</v>
      </c>
      <c r="AD81" s="159">
        <f t="shared" si="106"/>
        <v>-0.72916666666666663</v>
      </c>
      <c r="AE81" s="159">
        <f t="shared" si="107"/>
        <v>-0.72916666666666663</v>
      </c>
      <c r="AF81" s="159">
        <f>'Staff input data'!Y81</f>
        <v>0</v>
      </c>
      <c r="AG81" s="159">
        <f>'Desired output'!Y81</f>
        <v>0.72916666666666663</v>
      </c>
      <c r="AH81" s="159">
        <f>'EB Model output'!Y81</f>
        <v>0.72916666666666663</v>
      </c>
      <c r="AI81" s="159">
        <f t="shared" si="108"/>
        <v>-0.72916666666666663</v>
      </c>
      <c r="AJ81" s="159">
        <f t="shared" si="109"/>
        <v>-0.72916666666666663</v>
      </c>
      <c r="AK81" s="159">
        <f>'Staff input data'!AF81</f>
        <v>2</v>
      </c>
      <c r="AL81" s="159">
        <f>'Desired output'!AH81</f>
        <v>2.9999999999999999E-7</v>
      </c>
      <c r="AM81" s="159">
        <f>'EB Model output'!AG81</f>
        <v>2.9999999999999997E-8</v>
      </c>
      <c r="AN81" s="159">
        <f t="shared" si="110"/>
        <v>1.9999997</v>
      </c>
      <c r="AO81" s="159">
        <f t="shared" si="111"/>
        <v>1.99999997</v>
      </c>
      <c r="AP81" s="159">
        <f>'Staff input data'!AA81</f>
        <v>1</v>
      </c>
      <c r="AQ81" s="160">
        <f>'Desired output'!AA81</f>
        <v>1</v>
      </c>
      <c r="AR81" s="159">
        <f>'EB Model output'!AA81</f>
        <v>1</v>
      </c>
      <c r="AS81" s="159">
        <f t="shared" si="112"/>
        <v>0</v>
      </c>
      <c r="AT81" s="159">
        <f t="shared" si="113"/>
        <v>0</v>
      </c>
      <c r="AU81" s="159">
        <f>'Staff input data'!AC81</f>
        <v>1</v>
      </c>
      <c r="AV81" s="159">
        <f>'Desired output'!AC81+'Desired output'!AD81</f>
        <v>2.5999999999999996</v>
      </c>
      <c r="AW81" s="159">
        <f>'EB Model output'!AC81+'EB Model output'!AD81</f>
        <v>2.5999999999999996</v>
      </c>
      <c r="AX81" s="159">
        <f t="shared" si="114"/>
        <v>-1.5999999999999996</v>
      </c>
      <c r="AY81" s="159">
        <f t="shared" si="115"/>
        <v>-1.5999999999999996</v>
      </c>
      <c r="AZ81" s="159">
        <f>'Staff input data'!AH81</f>
        <v>1</v>
      </c>
      <c r="BA81" s="159">
        <f>'Desired output'!AJ81</f>
        <v>1.5</v>
      </c>
      <c r="BB81" s="159">
        <f>'EB Model output'!AI81</f>
        <v>1.5</v>
      </c>
      <c r="BC81" s="159">
        <f t="shared" si="116"/>
        <v>-0.5</v>
      </c>
      <c r="BD81" s="159">
        <f t="shared" si="117"/>
        <v>-0.5</v>
      </c>
      <c r="BE81" s="159">
        <f>'Staff input data'!AG81</f>
        <v>3</v>
      </c>
      <c r="BF81" s="159">
        <f>'Desired output'!AI81</f>
        <v>0</v>
      </c>
      <c r="BG81" s="159">
        <f>'EB Model output'!AH81</f>
        <v>0</v>
      </c>
      <c r="BH81" s="159">
        <f t="shared" si="118"/>
        <v>3</v>
      </c>
      <c r="BI81" s="159">
        <f t="shared" si="119"/>
        <v>3</v>
      </c>
      <c r="BJ81" s="158">
        <f>'Staff input data'!AL81</f>
        <v>1</v>
      </c>
      <c r="BK81" s="158">
        <f>'Desired output'!AN81</f>
        <v>1</v>
      </c>
      <c r="BL81" s="158">
        <f>'EB Model output'!AM81</f>
        <v>1</v>
      </c>
      <c r="BM81" s="159">
        <f t="shared" si="120"/>
        <v>0</v>
      </c>
      <c r="BN81" s="159">
        <f t="shared" si="121"/>
        <v>0</v>
      </c>
      <c r="BO81" s="158">
        <f>'Staff input data'!AM81</f>
        <v>1</v>
      </c>
      <c r="BP81" s="158">
        <f>'Desired output'!AO81</f>
        <v>0.5</v>
      </c>
      <c r="BQ81" s="158">
        <f>'EB Model output'!AN81</f>
        <v>0.5</v>
      </c>
      <c r="BR81" s="159">
        <f t="shared" si="122"/>
        <v>0.5</v>
      </c>
      <c r="BS81" s="159">
        <f t="shared" si="123"/>
        <v>0.5</v>
      </c>
      <c r="BT81" s="161">
        <f>'Staff input data'!AN81</f>
        <v>2</v>
      </c>
      <c r="BU81" s="161">
        <f>'Desired output'!AP81</f>
        <v>1.5</v>
      </c>
      <c r="BV81" s="161">
        <f>'EB Model output'!AO81</f>
        <v>1.5</v>
      </c>
      <c r="BW81" s="159">
        <f t="shared" si="124"/>
        <v>0.5</v>
      </c>
      <c r="BX81" s="162">
        <f t="shared" si="125"/>
        <v>0.5</v>
      </c>
    </row>
    <row r="82" spans="1:76" x14ac:dyDescent="0.2">
      <c r="A82" s="99" t="str">
        <f>IF('Student input data'!B82="","-",'Student input data'!B82)</f>
        <v>-</v>
      </c>
      <c r="B82" s="158">
        <f>'Staff input data'!C82</f>
        <v>0</v>
      </c>
      <c r="C82" s="159">
        <f>'Desired output'!C82</f>
        <v>0</v>
      </c>
      <c r="D82" s="159">
        <f>'EB Model output'!C82</f>
        <v>0</v>
      </c>
      <c r="E82" s="159">
        <f t="shared" si="96"/>
        <v>0</v>
      </c>
      <c r="F82" s="159">
        <f t="shared" si="97"/>
        <v>0</v>
      </c>
      <c r="G82" s="159">
        <f>'Staff input data'!R82</f>
        <v>0</v>
      </c>
      <c r="H82" s="159">
        <f>'Desired output'!R82</f>
        <v>0</v>
      </c>
      <c r="I82" s="159">
        <f>'EB Model output'!R82</f>
        <v>0</v>
      </c>
      <c r="J82" s="159">
        <f t="shared" si="98"/>
        <v>0</v>
      </c>
      <c r="K82" s="159">
        <f t="shared" si="99"/>
        <v>0</v>
      </c>
      <c r="L82" s="159">
        <f>'Staff input data'!Z82</f>
        <v>0</v>
      </c>
      <c r="M82" s="159">
        <f>'Desired output'!Z82</f>
        <v>0</v>
      </c>
      <c r="N82" s="159">
        <f>'EB Model output'!Z82</f>
        <v>0</v>
      </c>
      <c r="O82" s="159">
        <f t="shared" si="100"/>
        <v>0</v>
      </c>
      <c r="P82" s="159">
        <f t="shared" si="101"/>
        <v>0</v>
      </c>
      <c r="Q82" s="159">
        <f>'Staff input data'!W82</f>
        <v>0</v>
      </c>
      <c r="R82" s="159">
        <f>'Desired output'!W82</f>
        <v>0</v>
      </c>
      <c r="S82" s="159">
        <f>'EB Model output'!W82</f>
        <v>0</v>
      </c>
      <c r="T82" s="159">
        <f t="shared" si="102"/>
        <v>0</v>
      </c>
      <c r="U82" s="159">
        <f t="shared" si="103"/>
        <v>0</v>
      </c>
      <c r="V82" s="159">
        <f>'Staff input data'!U82</f>
        <v>0</v>
      </c>
      <c r="W82" s="159">
        <f>'Desired output'!U82</f>
        <v>0</v>
      </c>
      <c r="X82" s="159">
        <f>'EB Model output'!U82</f>
        <v>0</v>
      </c>
      <c r="Y82" s="159">
        <f t="shared" si="104"/>
        <v>0</v>
      </c>
      <c r="Z82" s="159">
        <f t="shared" si="105"/>
        <v>0</v>
      </c>
      <c r="AA82" s="159">
        <f>'Staff input data'!X82</f>
        <v>0</v>
      </c>
      <c r="AB82" s="159">
        <f>'Desired output'!X82</f>
        <v>0</v>
      </c>
      <c r="AC82" s="159">
        <f>'EB Model output'!X82</f>
        <v>0</v>
      </c>
      <c r="AD82" s="159">
        <f t="shared" si="106"/>
        <v>0</v>
      </c>
      <c r="AE82" s="159">
        <f t="shared" si="107"/>
        <v>0</v>
      </c>
      <c r="AF82" s="159">
        <f>'Staff input data'!Y82</f>
        <v>0</v>
      </c>
      <c r="AG82" s="159">
        <f>'Desired output'!Y82</f>
        <v>0</v>
      </c>
      <c r="AH82" s="159">
        <f>'EB Model output'!Y82</f>
        <v>0</v>
      </c>
      <c r="AI82" s="159">
        <f t="shared" si="108"/>
        <v>0</v>
      </c>
      <c r="AJ82" s="159">
        <f t="shared" si="109"/>
        <v>0</v>
      </c>
      <c r="AK82" s="159">
        <f>'Staff input data'!AF82</f>
        <v>0</v>
      </c>
      <c r="AL82" s="159">
        <f>'Desired output'!AH82</f>
        <v>0</v>
      </c>
      <c r="AM82" s="159">
        <f>'EB Model output'!AG82</f>
        <v>0</v>
      </c>
      <c r="AN82" s="159">
        <f t="shared" si="110"/>
        <v>0</v>
      </c>
      <c r="AO82" s="159">
        <f t="shared" si="111"/>
        <v>0</v>
      </c>
      <c r="AP82" s="159">
        <f>'Staff input data'!AA82</f>
        <v>0</v>
      </c>
      <c r="AQ82" s="160">
        <f>'Desired output'!AA82</f>
        <v>0</v>
      </c>
      <c r="AR82" s="159">
        <f>'EB Model output'!AA82</f>
        <v>0</v>
      </c>
      <c r="AS82" s="159">
        <f t="shared" si="112"/>
        <v>0</v>
      </c>
      <c r="AT82" s="159">
        <f t="shared" si="113"/>
        <v>0</v>
      </c>
      <c r="AU82" s="159">
        <f>'Staff input data'!AC82</f>
        <v>0</v>
      </c>
      <c r="AV82" s="159">
        <f>'Desired output'!AC82+'Desired output'!AD82</f>
        <v>0</v>
      </c>
      <c r="AW82" s="159">
        <f>'EB Model output'!AC82+'EB Model output'!AD82</f>
        <v>0</v>
      </c>
      <c r="AX82" s="159">
        <f t="shared" si="114"/>
        <v>0</v>
      </c>
      <c r="AY82" s="159">
        <f t="shared" si="115"/>
        <v>0</v>
      </c>
      <c r="AZ82" s="159">
        <f>'Staff input data'!AH82</f>
        <v>0</v>
      </c>
      <c r="BA82" s="159">
        <f>'Desired output'!AJ82</f>
        <v>0</v>
      </c>
      <c r="BB82" s="159">
        <f>'EB Model output'!AI82</f>
        <v>0</v>
      </c>
      <c r="BC82" s="159">
        <f t="shared" si="116"/>
        <v>0</v>
      </c>
      <c r="BD82" s="159">
        <f t="shared" si="117"/>
        <v>0</v>
      </c>
      <c r="BE82" s="159">
        <f>'Staff input data'!AG82</f>
        <v>0</v>
      </c>
      <c r="BF82" s="159">
        <f>'Desired output'!AI82</f>
        <v>0</v>
      </c>
      <c r="BG82" s="159">
        <f>'EB Model output'!AH82</f>
        <v>0</v>
      </c>
      <c r="BH82" s="159">
        <f t="shared" si="118"/>
        <v>0</v>
      </c>
      <c r="BI82" s="159">
        <f t="shared" si="119"/>
        <v>0</v>
      </c>
      <c r="BJ82" s="158">
        <f>'Staff input data'!AL82</f>
        <v>0</v>
      </c>
      <c r="BK82" s="158">
        <f>'Desired output'!AN82</f>
        <v>0</v>
      </c>
      <c r="BL82" s="158">
        <f>'EB Model output'!AM82</f>
        <v>0</v>
      </c>
      <c r="BM82" s="159">
        <f t="shared" si="120"/>
        <v>0</v>
      </c>
      <c r="BN82" s="159">
        <f t="shared" si="121"/>
        <v>0</v>
      </c>
      <c r="BO82" s="158">
        <f>'Staff input data'!AM82</f>
        <v>0</v>
      </c>
      <c r="BP82" s="158">
        <f>'Desired output'!AO82</f>
        <v>0</v>
      </c>
      <c r="BQ82" s="158">
        <f>'EB Model output'!AN82</f>
        <v>0</v>
      </c>
      <c r="BR82" s="159">
        <f t="shared" si="122"/>
        <v>0</v>
      </c>
      <c r="BS82" s="159">
        <f t="shared" si="123"/>
        <v>0</v>
      </c>
      <c r="BT82" s="161">
        <f>'Staff input data'!AN82</f>
        <v>0</v>
      </c>
      <c r="BU82" s="161">
        <f>'Desired output'!AP82</f>
        <v>0</v>
      </c>
      <c r="BV82" s="161">
        <f>'EB Model output'!AO82</f>
        <v>0</v>
      </c>
      <c r="BW82" s="159">
        <f t="shared" si="124"/>
        <v>0</v>
      </c>
      <c r="BX82" s="162">
        <f t="shared" si="125"/>
        <v>0</v>
      </c>
    </row>
    <row r="83" spans="1:76" x14ac:dyDescent="0.2">
      <c r="A83" s="99" t="str">
        <f>IF('Student input data'!B83="","-",'Student input data'!B83)</f>
        <v>-</v>
      </c>
      <c r="B83" s="158">
        <f>'Staff input data'!C83</f>
        <v>0</v>
      </c>
      <c r="C83" s="159">
        <f>'Desired output'!C83</f>
        <v>0</v>
      </c>
      <c r="D83" s="159">
        <f>'EB Model output'!C83</f>
        <v>0</v>
      </c>
      <c r="E83" s="159">
        <f t="shared" si="96"/>
        <v>0</v>
      </c>
      <c r="F83" s="159">
        <f t="shared" si="97"/>
        <v>0</v>
      </c>
      <c r="G83" s="159">
        <f>'Staff input data'!R83</f>
        <v>0</v>
      </c>
      <c r="H83" s="159">
        <f>'Desired output'!R83</f>
        <v>0</v>
      </c>
      <c r="I83" s="159">
        <f>'EB Model output'!R83</f>
        <v>0</v>
      </c>
      <c r="J83" s="159">
        <f t="shared" si="98"/>
        <v>0</v>
      </c>
      <c r="K83" s="159">
        <f t="shared" si="99"/>
        <v>0</v>
      </c>
      <c r="L83" s="159">
        <f>'Staff input data'!Z83</f>
        <v>0</v>
      </c>
      <c r="M83" s="159">
        <f>'Desired output'!Z83</f>
        <v>0</v>
      </c>
      <c r="N83" s="159">
        <f>'EB Model output'!Z83</f>
        <v>0</v>
      </c>
      <c r="O83" s="159">
        <f t="shared" si="100"/>
        <v>0</v>
      </c>
      <c r="P83" s="159">
        <f t="shared" si="101"/>
        <v>0</v>
      </c>
      <c r="Q83" s="159">
        <f>'Staff input data'!W83</f>
        <v>0</v>
      </c>
      <c r="R83" s="159">
        <f>'Desired output'!W83</f>
        <v>0</v>
      </c>
      <c r="S83" s="159">
        <f>'EB Model output'!W83</f>
        <v>0</v>
      </c>
      <c r="T83" s="159">
        <f t="shared" si="102"/>
        <v>0</v>
      </c>
      <c r="U83" s="159">
        <f t="shared" si="103"/>
        <v>0</v>
      </c>
      <c r="V83" s="159">
        <f>'Staff input data'!U83</f>
        <v>0</v>
      </c>
      <c r="W83" s="159">
        <f>'Desired output'!U83</f>
        <v>0</v>
      </c>
      <c r="X83" s="159">
        <f>'EB Model output'!U83</f>
        <v>0</v>
      </c>
      <c r="Y83" s="159">
        <f t="shared" si="104"/>
        <v>0</v>
      </c>
      <c r="Z83" s="159">
        <f t="shared" si="105"/>
        <v>0</v>
      </c>
      <c r="AA83" s="159">
        <f>'Staff input data'!X83</f>
        <v>0</v>
      </c>
      <c r="AB83" s="159">
        <f>'Desired output'!X83</f>
        <v>0</v>
      </c>
      <c r="AC83" s="159">
        <f>'EB Model output'!X83</f>
        <v>0</v>
      </c>
      <c r="AD83" s="159">
        <f t="shared" si="106"/>
        <v>0</v>
      </c>
      <c r="AE83" s="159">
        <f t="shared" si="107"/>
        <v>0</v>
      </c>
      <c r="AF83" s="159">
        <f>'Staff input data'!Y83</f>
        <v>0</v>
      </c>
      <c r="AG83" s="159">
        <f>'Desired output'!Y83</f>
        <v>0</v>
      </c>
      <c r="AH83" s="159">
        <f>'EB Model output'!Y83</f>
        <v>0</v>
      </c>
      <c r="AI83" s="159">
        <f t="shared" si="108"/>
        <v>0</v>
      </c>
      <c r="AJ83" s="159">
        <f t="shared" si="109"/>
        <v>0</v>
      </c>
      <c r="AK83" s="159">
        <f>'Staff input data'!AF83</f>
        <v>0</v>
      </c>
      <c r="AL83" s="159">
        <f>'Desired output'!AH83</f>
        <v>0</v>
      </c>
      <c r="AM83" s="159">
        <f>'EB Model output'!AG83</f>
        <v>0</v>
      </c>
      <c r="AN83" s="159">
        <f t="shared" si="110"/>
        <v>0</v>
      </c>
      <c r="AO83" s="159">
        <f t="shared" si="111"/>
        <v>0</v>
      </c>
      <c r="AP83" s="159">
        <f>'Staff input data'!AA83</f>
        <v>0</v>
      </c>
      <c r="AQ83" s="160">
        <f>'Desired output'!AA83</f>
        <v>0</v>
      </c>
      <c r="AR83" s="159">
        <f>'EB Model output'!AA83</f>
        <v>0</v>
      </c>
      <c r="AS83" s="159">
        <f t="shared" si="112"/>
        <v>0</v>
      </c>
      <c r="AT83" s="159">
        <f t="shared" si="113"/>
        <v>0</v>
      </c>
      <c r="AU83" s="159">
        <f>'Staff input data'!AC83</f>
        <v>0</v>
      </c>
      <c r="AV83" s="159">
        <f>'Desired output'!AC83+'Desired output'!AD83</f>
        <v>0</v>
      </c>
      <c r="AW83" s="159">
        <f>'EB Model output'!AC83+'EB Model output'!AD83</f>
        <v>0</v>
      </c>
      <c r="AX83" s="159">
        <f t="shared" si="114"/>
        <v>0</v>
      </c>
      <c r="AY83" s="159">
        <f t="shared" si="115"/>
        <v>0</v>
      </c>
      <c r="AZ83" s="159">
        <f>'Staff input data'!AH83</f>
        <v>0</v>
      </c>
      <c r="BA83" s="159">
        <f>'Desired output'!AJ83</f>
        <v>0</v>
      </c>
      <c r="BB83" s="159">
        <f>'EB Model output'!AI83</f>
        <v>0</v>
      </c>
      <c r="BC83" s="159">
        <f t="shared" si="116"/>
        <v>0</v>
      </c>
      <c r="BD83" s="159">
        <f t="shared" si="117"/>
        <v>0</v>
      </c>
      <c r="BE83" s="159">
        <f>'Staff input data'!AG83</f>
        <v>0</v>
      </c>
      <c r="BF83" s="159">
        <f>'Desired output'!AI83</f>
        <v>0</v>
      </c>
      <c r="BG83" s="159">
        <f>'EB Model output'!AH83</f>
        <v>0</v>
      </c>
      <c r="BH83" s="159">
        <f t="shared" si="118"/>
        <v>0</v>
      </c>
      <c r="BI83" s="159">
        <f t="shared" si="119"/>
        <v>0</v>
      </c>
      <c r="BJ83" s="158">
        <f>'Staff input data'!AL83</f>
        <v>0</v>
      </c>
      <c r="BK83" s="158">
        <f>'Desired output'!AN83</f>
        <v>0</v>
      </c>
      <c r="BL83" s="158">
        <f>'EB Model output'!AM83</f>
        <v>0</v>
      </c>
      <c r="BM83" s="159">
        <f t="shared" si="120"/>
        <v>0</v>
      </c>
      <c r="BN83" s="159">
        <f t="shared" si="121"/>
        <v>0</v>
      </c>
      <c r="BO83" s="158">
        <f>'Staff input data'!AM83</f>
        <v>0</v>
      </c>
      <c r="BP83" s="158">
        <f>'Desired output'!AO83</f>
        <v>0</v>
      </c>
      <c r="BQ83" s="158">
        <f>'EB Model output'!AN83</f>
        <v>0</v>
      </c>
      <c r="BR83" s="159">
        <f t="shared" si="122"/>
        <v>0</v>
      </c>
      <c r="BS83" s="159">
        <f t="shared" si="123"/>
        <v>0</v>
      </c>
      <c r="BT83" s="161">
        <f>'Staff input data'!AN83</f>
        <v>0</v>
      </c>
      <c r="BU83" s="161">
        <f>'Desired output'!AP83</f>
        <v>0</v>
      </c>
      <c r="BV83" s="161">
        <f>'EB Model output'!AO83</f>
        <v>0</v>
      </c>
      <c r="BW83" s="159">
        <f t="shared" si="124"/>
        <v>0</v>
      </c>
      <c r="BX83" s="162">
        <f t="shared" si="125"/>
        <v>0</v>
      </c>
    </row>
    <row r="84" spans="1:76" x14ac:dyDescent="0.2">
      <c r="A84" s="99" t="str">
        <f>IF('Student input data'!B84="","-",'Student input data'!B84)</f>
        <v>-</v>
      </c>
      <c r="B84" s="158">
        <f>'Staff input data'!C84</f>
        <v>0</v>
      </c>
      <c r="C84" s="159">
        <f>'Desired output'!C84</f>
        <v>0</v>
      </c>
      <c r="D84" s="159">
        <f>'EB Model output'!C84</f>
        <v>0</v>
      </c>
      <c r="E84" s="159">
        <f t="shared" si="96"/>
        <v>0</v>
      </c>
      <c r="F84" s="159">
        <f t="shared" si="97"/>
        <v>0</v>
      </c>
      <c r="G84" s="159">
        <f>'Staff input data'!R84</f>
        <v>0</v>
      </c>
      <c r="H84" s="159">
        <f>'Desired output'!R84</f>
        <v>0</v>
      </c>
      <c r="I84" s="159">
        <f>'EB Model output'!R84</f>
        <v>0</v>
      </c>
      <c r="J84" s="159">
        <f t="shared" si="98"/>
        <v>0</v>
      </c>
      <c r="K84" s="159">
        <f t="shared" si="99"/>
        <v>0</v>
      </c>
      <c r="L84" s="159">
        <f>'Staff input data'!Z84</f>
        <v>0</v>
      </c>
      <c r="M84" s="159">
        <f>'Desired output'!Z84</f>
        <v>0</v>
      </c>
      <c r="N84" s="159">
        <f>'EB Model output'!Z84</f>
        <v>0</v>
      </c>
      <c r="O84" s="159">
        <f t="shared" si="100"/>
        <v>0</v>
      </c>
      <c r="P84" s="159">
        <f t="shared" si="101"/>
        <v>0</v>
      </c>
      <c r="Q84" s="159">
        <f>'Staff input data'!W84</f>
        <v>0</v>
      </c>
      <c r="R84" s="159">
        <f>'Desired output'!W84</f>
        <v>0</v>
      </c>
      <c r="S84" s="159">
        <f>'EB Model output'!W84</f>
        <v>0</v>
      </c>
      <c r="T84" s="159">
        <f t="shared" si="102"/>
        <v>0</v>
      </c>
      <c r="U84" s="159">
        <f t="shared" si="103"/>
        <v>0</v>
      </c>
      <c r="V84" s="159">
        <f>'Staff input data'!U84</f>
        <v>0</v>
      </c>
      <c r="W84" s="159">
        <f>'Desired output'!U84</f>
        <v>0</v>
      </c>
      <c r="X84" s="159">
        <f>'EB Model output'!U84</f>
        <v>0</v>
      </c>
      <c r="Y84" s="159">
        <f t="shared" si="104"/>
        <v>0</v>
      </c>
      <c r="Z84" s="159">
        <f t="shared" si="105"/>
        <v>0</v>
      </c>
      <c r="AA84" s="159">
        <f>'Staff input data'!X84</f>
        <v>0</v>
      </c>
      <c r="AB84" s="159">
        <f>'Desired output'!X84</f>
        <v>0</v>
      </c>
      <c r="AC84" s="159">
        <f>'EB Model output'!X84</f>
        <v>0</v>
      </c>
      <c r="AD84" s="159">
        <f t="shared" si="106"/>
        <v>0</v>
      </c>
      <c r="AE84" s="159">
        <f t="shared" si="107"/>
        <v>0</v>
      </c>
      <c r="AF84" s="159">
        <f>'Staff input data'!Y84</f>
        <v>0</v>
      </c>
      <c r="AG84" s="159">
        <f>'Desired output'!Y84</f>
        <v>0</v>
      </c>
      <c r="AH84" s="159">
        <f>'EB Model output'!Y84</f>
        <v>0</v>
      </c>
      <c r="AI84" s="159">
        <f t="shared" si="108"/>
        <v>0</v>
      </c>
      <c r="AJ84" s="159">
        <f t="shared" si="109"/>
        <v>0</v>
      </c>
      <c r="AK84" s="159">
        <f>'Staff input data'!AF84</f>
        <v>0</v>
      </c>
      <c r="AL84" s="159">
        <f>'Desired output'!AH84</f>
        <v>0</v>
      </c>
      <c r="AM84" s="159">
        <f>'EB Model output'!AG84</f>
        <v>0</v>
      </c>
      <c r="AN84" s="159">
        <f t="shared" si="110"/>
        <v>0</v>
      </c>
      <c r="AO84" s="159">
        <f t="shared" si="111"/>
        <v>0</v>
      </c>
      <c r="AP84" s="159">
        <f>'Staff input data'!AA84</f>
        <v>0</v>
      </c>
      <c r="AQ84" s="160">
        <f>'Desired output'!AA84</f>
        <v>0</v>
      </c>
      <c r="AR84" s="159">
        <f>'EB Model output'!AA84</f>
        <v>0</v>
      </c>
      <c r="AS84" s="159">
        <f t="shared" si="112"/>
        <v>0</v>
      </c>
      <c r="AT84" s="159">
        <f t="shared" si="113"/>
        <v>0</v>
      </c>
      <c r="AU84" s="159">
        <f>'Staff input data'!AC84</f>
        <v>0</v>
      </c>
      <c r="AV84" s="159">
        <f>'Desired output'!AC84+'Desired output'!AD84</f>
        <v>0</v>
      </c>
      <c r="AW84" s="159">
        <f>'EB Model output'!AC84+'EB Model output'!AD84</f>
        <v>0</v>
      </c>
      <c r="AX84" s="159">
        <f t="shared" si="114"/>
        <v>0</v>
      </c>
      <c r="AY84" s="159">
        <f t="shared" si="115"/>
        <v>0</v>
      </c>
      <c r="AZ84" s="159">
        <f>'Staff input data'!AH84</f>
        <v>0</v>
      </c>
      <c r="BA84" s="159">
        <f>'Desired output'!AJ84</f>
        <v>0</v>
      </c>
      <c r="BB84" s="159">
        <f>'EB Model output'!AI84</f>
        <v>0</v>
      </c>
      <c r="BC84" s="159">
        <f t="shared" si="116"/>
        <v>0</v>
      </c>
      <c r="BD84" s="159">
        <f t="shared" si="117"/>
        <v>0</v>
      </c>
      <c r="BE84" s="159">
        <f>'Staff input data'!AG84</f>
        <v>0</v>
      </c>
      <c r="BF84" s="159">
        <f>'Desired output'!AI84</f>
        <v>0</v>
      </c>
      <c r="BG84" s="159">
        <f>'EB Model output'!AH84</f>
        <v>0</v>
      </c>
      <c r="BH84" s="159">
        <f t="shared" si="118"/>
        <v>0</v>
      </c>
      <c r="BI84" s="159">
        <f t="shared" si="119"/>
        <v>0</v>
      </c>
      <c r="BJ84" s="158">
        <f>'Staff input data'!AL84</f>
        <v>0</v>
      </c>
      <c r="BK84" s="158">
        <f>'Desired output'!AN84</f>
        <v>0</v>
      </c>
      <c r="BL84" s="158">
        <f>'EB Model output'!AM84</f>
        <v>0</v>
      </c>
      <c r="BM84" s="159">
        <f t="shared" si="120"/>
        <v>0</v>
      </c>
      <c r="BN84" s="159">
        <f t="shared" si="121"/>
        <v>0</v>
      </c>
      <c r="BO84" s="158">
        <f>'Staff input data'!AM84</f>
        <v>0</v>
      </c>
      <c r="BP84" s="158">
        <f>'Desired output'!AO84</f>
        <v>0</v>
      </c>
      <c r="BQ84" s="158">
        <f>'EB Model output'!AN84</f>
        <v>0</v>
      </c>
      <c r="BR84" s="159">
        <f t="shared" si="122"/>
        <v>0</v>
      </c>
      <c r="BS84" s="159">
        <f t="shared" si="123"/>
        <v>0</v>
      </c>
      <c r="BT84" s="161">
        <f>'Staff input data'!AN84</f>
        <v>0</v>
      </c>
      <c r="BU84" s="161">
        <f>'Desired output'!AP84</f>
        <v>0</v>
      </c>
      <c r="BV84" s="161">
        <f>'EB Model output'!AO84</f>
        <v>0</v>
      </c>
      <c r="BW84" s="159">
        <f t="shared" si="124"/>
        <v>0</v>
      </c>
      <c r="BX84" s="162">
        <f t="shared" si="125"/>
        <v>0</v>
      </c>
    </row>
    <row r="85" spans="1:76" x14ac:dyDescent="0.2">
      <c r="A85" s="99" t="str">
        <f>IF('Student input data'!B85="","-",'Student input data'!B85)</f>
        <v>-</v>
      </c>
      <c r="B85" s="158">
        <f>'Staff input data'!C85</f>
        <v>0</v>
      </c>
      <c r="C85" s="159">
        <f>'Desired output'!C85</f>
        <v>0</v>
      </c>
      <c r="D85" s="159">
        <f>'EB Model output'!C85</f>
        <v>0</v>
      </c>
      <c r="E85" s="159">
        <f t="shared" si="96"/>
        <v>0</v>
      </c>
      <c r="F85" s="159">
        <f t="shared" si="97"/>
        <v>0</v>
      </c>
      <c r="G85" s="159">
        <f>'Staff input data'!R85</f>
        <v>0</v>
      </c>
      <c r="H85" s="159">
        <f>'Desired output'!R85</f>
        <v>0</v>
      </c>
      <c r="I85" s="159">
        <f>'EB Model output'!R85</f>
        <v>0</v>
      </c>
      <c r="J85" s="159">
        <f t="shared" si="98"/>
        <v>0</v>
      </c>
      <c r="K85" s="159">
        <f t="shared" si="99"/>
        <v>0</v>
      </c>
      <c r="L85" s="159">
        <f>'Staff input data'!Z85</f>
        <v>0</v>
      </c>
      <c r="M85" s="159">
        <f>'Desired output'!Z85</f>
        <v>0</v>
      </c>
      <c r="N85" s="159">
        <f>'EB Model output'!Z85</f>
        <v>0</v>
      </c>
      <c r="O85" s="159">
        <f t="shared" si="100"/>
        <v>0</v>
      </c>
      <c r="P85" s="159">
        <f t="shared" si="101"/>
        <v>0</v>
      </c>
      <c r="Q85" s="159">
        <f>'Staff input data'!W85</f>
        <v>0</v>
      </c>
      <c r="R85" s="159">
        <f>'Desired output'!W85</f>
        <v>0</v>
      </c>
      <c r="S85" s="159">
        <f>'EB Model output'!W85</f>
        <v>0</v>
      </c>
      <c r="T85" s="159">
        <f t="shared" si="102"/>
        <v>0</v>
      </c>
      <c r="U85" s="159">
        <f t="shared" si="103"/>
        <v>0</v>
      </c>
      <c r="V85" s="159">
        <f>'Staff input data'!U85</f>
        <v>0</v>
      </c>
      <c r="W85" s="159">
        <f>'Desired output'!U85</f>
        <v>0</v>
      </c>
      <c r="X85" s="159">
        <f>'EB Model output'!U85</f>
        <v>0</v>
      </c>
      <c r="Y85" s="159">
        <f t="shared" si="104"/>
        <v>0</v>
      </c>
      <c r="Z85" s="159">
        <f t="shared" si="105"/>
        <v>0</v>
      </c>
      <c r="AA85" s="159">
        <f>'Staff input data'!X85</f>
        <v>0</v>
      </c>
      <c r="AB85" s="159">
        <f>'Desired output'!X85</f>
        <v>0</v>
      </c>
      <c r="AC85" s="159">
        <f>'EB Model output'!X85</f>
        <v>0</v>
      </c>
      <c r="AD85" s="159">
        <f t="shared" si="106"/>
        <v>0</v>
      </c>
      <c r="AE85" s="159">
        <f t="shared" si="107"/>
        <v>0</v>
      </c>
      <c r="AF85" s="159">
        <f>'Staff input data'!Y85</f>
        <v>0</v>
      </c>
      <c r="AG85" s="159">
        <f>'Desired output'!Y85</f>
        <v>0</v>
      </c>
      <c r="AH85" s="159">
        <f>'EB Model output'!Y85</f>
        <v>0</v>
      </c>
      <c r="AI85" s="159">
        <f t="shared" si="108"/>
        <v>0</v>
      </c>
      <c r="AJ85" s="159">
        <f t="shared" si="109"/>
        <v>0</v>
      </c>
      <c r="AK85" s="159">
        <f>'Staff input data'!AF85</f>
        <v>0</v>
      </c>
      <c r="AL85" s="159">
        <f>'Desired output'!AH85</f>
        <v>0</v>
      </c>
      <c r="AM85" s="159">
        <f>'EB Model output'!AG85</f>
        <v>0</v>
      </c>
      <c r="AN85" s="159">
        <f t="shared" si="110"/>
        <v>0</v>
      </c>
      <c r="AO85" s="159">
        <f t="shared" si="111"/>
        <v>0</v>
      </c>
      <c r="AP85" s="159">
        <f>'Staff input data'!AA85</f>
        <v>0</v>
      </c>
      <c r="AQ85" s="160">
        <f>'Desired output'!AA85</f>
        <v>0</v>
      </c>
      <c r="AR85" s="159">
        <f>'EB Model output'!AA85</f>
        <v>0</v>
      </c>
      <c r="AS85" s="159">
        <f t="shared" si="112"/>
        <v>0</v>
      </c>
      <c r="AT85" s="159">
        <f t="shared" si="113"/>
        <v>0</v>
      </c>
      <c r="AU85" s="159">
        <f>'Staff input data'!AC85</f>
        <v>0</v>
      </c>
      <c r="AV85" s="159">
        <f>'Desired output'!AC85+'Desired output'!AD85</f>
        <v>0</v>
      </c>
      <c r="AW85" s="159">
        <f>'EB Model output'!AC85+'EB Model output'!AD85</f>
        <v>0</v>
      </c>
      <c r="AX85" s="159">
        <f t="shared" si="114"/>
        <v>0</v>
      </c>
      <c r="AY85" s="159">
        <f t="shared" si="115"/>
        <v>0</v>
      </c>
      <c r="AZ85" s="159">
        <f>'Staff input data'!AH85</f>
        <v>0</v>
      </c>
      <c r="BA85" s="159">
        <f>'Desired output'!AJ85</f>
        <v>0</v>
      </c>
      <c r="BB85" s="159">
        <f>'EB Model output'!AI85</f>
        <v>0</v>
      </c>
      <c r="BC85" s="159">
        <f t="shared" si="116"/>
        <v>0</v>
      </c>
      <c r="BD85" s="159">
        <f t="shared" si="117"/>
        <v>0</v>
      </c>
      <c r="BE85" s="159">
        <f>'Staff input data'!AG85</f>
        <v>0</v>
      </c>
      <c r="BF85" s="159">
        <f>'Desired output'!AI85</f>
        <v>0</v>
      </c>
      <c r="BG85" s="159">
        <f>'EB Model output'!AH85</f>
        <v>0</v>
      </c>
      <c r="BH85" s="159">
        <f t="shared" si="118"/>
        <v>0</v>
      </c>
      <c r="BI85" s="159">
        <f t="shared" si="119"/>
        <v>0</v>
      </c>
      <c r="BJ85" s="158">
        <f>'Staff input data'!AL85</f>
        <v>0</v>
      </c>
      <c r="BK85" s="158">
        <f>'Desired output'!AN85</f>
        <v>0</v>
      </c>
      <c r="BL85" s="158">
        <f>'EB Model output'!AM85</f>
        <v>0</v>
      </c>
      <c r="BM85" s="159">
        <f t="shared" si="120"/>
        <v>0</v>
      </c>
      <c r="BN85" s="159">
        <f t="shared" si="121"/>
        <v>0</v>
      </c>
      <c r="BO85" s="158">
        <f>'Staff input data'!AM85</f>
        <v>0</v>
      </c>
      <c r="BP85" s="158">
        <f>'Desired output'!AO85</f>
        <v>0</v>
      </c>
      <c r="BQ85" s="158">
        <f>'EB Model output'!AN85</f>
        <v>0</v>
      </c>
      <c r="BR85" s="159">
        <f t="shared" si="122"/>
        <v>0</v>
      </c>
      <c r="BS85" s="159">
        <f t="shared" si="123"/>
        <v>0</v>
      </c>
      <c r="BT85" s="161">
        <f>'Staff input data'!AN85</f>
        <v>0</v>
      </c>
      <c r="BU85" s="161">
        <f>'Desired output'!AP85</f>
        <v>0</v>
      </c>
      <c r="BV85" s="161">
        <f>'EB Model output'!AO85</f>
        <v>0</v>
      </c>
      <c r="BW85" s="159">
        <f t="shared" si="124"/>
        <v>0</v>
      </c>
      <c r="BX85" s="162">
        <f t="shared" si="125"/>
        <v>0</v>
      </c>
    </row>
    <row r="86" spans="1:76" x14ac:dyDescent="0.2">
      <c r="A86" s="99" t="str">
        <f>IF('Student input data'!B86="","-",'Student input data'!B86)</f>
        <v>-</v>
      </c>
      <c r="B86" s="158">
        <f>'Staff input data'!C86</f>
        <v>0</v>
      </c>
      <c r="C86" s="159">
        <f>'Desired output'!C86</f>
        <v>0</v>
      </c>
      <c r="D86" s="159">
        <f>'EB Model output'!C86</f>
        <v>0</v>
      </c>
      <c r="E86" s="159">
        <f t="shared" si="96"/>
        <v>0</v>
      </c>
      <c r="F86" s="159">
        <f t="shared" si="97"/>
        <v>0</v>
      </c>
      <c r="G86" s="159">
        <f>'Staff input data'!R86</f>
        <v>0</v>
      </c>
      <c r="H86" s="159">
        <f>'Desired output'!R86</f>
        <v>0</v>
      </c>
      <c r="I86" s="159">
        <f>'EB Model output'!R86</f>
        <v>0</v>
      </c>
      <c r="J86" s="159">
        <f t="shared" si="98"/>
        <v>0</v>
      </c>
      <c r="K86" s="159">
        <f t="shared" si="99"/>
        <v>0</v>
      </c>
      <c r="L86" s="159">
        <f>'Staff input data'!Z86</f>
        <v>0</v>
      </c>
      <c r="M86" s="159">
        <f>'Desired output'!Z86</f>
        <v>0</v>
      </c>
      <c r="N86" s="159">
        <f>'EB Model output'!Z86</f>
        <v>0</v>
      </c>
      <c r="O86" s="159">
        <f t="shared" si="100"/>
        <v>0</v>
      </c>
      <c r="P86" s="159">
        <f t="shared" si="101"/>
        <v>0</v>
      </c>
      <c r="Q86" s="159">
        <f>'Staff input data'!W86</f>
        <v>0</v>
      </c>
      <c r="R86" s="159">
        <f>'Desired output'!W86</f>
        <v>0</v>
      </c>
      <c r="S86" s="159">
        <f>'EB Model output'!W86</f>
        <v>0</v>
      </c>
      <c r="T86" s="159">
        <f t="shared" si="102"/>
        <v>0</v>
      </c>
      <c r="U86" s="159">
        <f t="shared" si="103"/>
        <v>0</v>
      </c>
      <c r="V86" s="159">
        <f>'Staff input data'!U86</f>
        <v>0</v>
      </c>
      <c r="W86" s="159">
        <f>'Desired output'!U86</f>
        <v>0</v>
      </c>
      <c r="X86" s="159">
        <f>'EB Model output'!U86</f>
        <v>0</v>
      </c>
      <c r="Y86" s="159">
        <f t="shared" si="104"/>
        <v>0</v>
      </c>
      <c r="Z86" s="159">
        <f t="shared" si="105"/>
        <v>0</v>
      </c>
      <c r="AA86" s="159">
        <f>'Staff input data'!X86</f>
        <v>0</v>
      </c>
      <c r="AB86" s="159">
        <f>'Desired output'!X86</f>
        <v>0</v>
      </c>
      <c r="AC86" s="159">
        <f>'EB Model output'!X86</f>
        <v>0</v>
      </c>
      <c r="AD86" s="159">
        <f t="shared" si="106"/>
        <v>0</v>
      </c>
      <c r="AE86" s="159">
        <f t="shared" si="107"/>
        <v>0</v>
      </c>
      <c r="AF86" s="159">
        <f>'Staff input data'!Y86</f>
        <v>0</v>
      </c>
      <c r="AG86" s="159">
        <f>'Desired output'!Y86</f>
        <v>0</v>
      </c>
      <c r="AH86" s="159">
        <f>'EB Model output'!Y86</f>
        <v>0</v>
      </c>
      <c r="AI86" s="159">
        <f t="shared" si="108"/>
        <v>0</v>
      </c>
      <c r="AJ86" s="159">
        <f t="shared" si="109"/>
        <v>0</v>
      </c>
      <c r="AK86" s="159">
        <f>'Staff input data'!AF86</f>
        <v>0</v>
      </c>
      <c r="AL86" s="159">
        <f>'Desired output'!AH86</f>
        <v>0</v>
      </c>
      <c r="AM86" s="159">
        <f>'EB Model output'!AG86</f>
        <v>0</v>
      </c>
      <c r="AN86" s="159">
        <f t="shared" si="110"/>
        <v>0</v>
      </c>
      <c r="AO86" s="159">
        <f t="shared" si="111"/>
        <v>0</v>
      </c>
      <c r="AP86" s="159">
        <f>'Staff input data'!AA86</f>
        <v>0</v>
      </c>
      <c r="AQ86" s="160">
        <f>'Desired output'!AA86</f>
        <v>0</v>
      </c>
      <c r="AR86" s="159">
        <f>'EB Model output'!AA86</f>
        <v>0</v>
      </c>
      <c r="AS86" s="159">
        <f t="shared" si="112"/>
        <v>0</v>
      </c>
      <c r="AT86" s="159">
        <f t="shared" si="113"/>
        <v>0</v>
      </c>
      <c r="AU86" s="159">
        <f>'Staff input data'!AC86</f>
        <v>0</v>
      </c>
      <c r="AV86" s="159">
        <f>'Desired output'!AC86+'Desired output'!AD86</f>
        <v>0</v>
      </c>
      <c r="AW86" s="159">
        <f>'EB Model output'!AC86+'EB Model output'!AD86</f>
        <v>0</v>
      </c>
      <c r="AX86" s="159">
        <f t="shared" si="114"/>
        <v>0</v>
      </c>
      <c r="AY86" s="159">
        <f t="shared" si="115"/>
        <v>0</v>
      </c>
      <c r="AZ86" s="159">
        <f>'Staff input data'!AH86</f>
        <v>0</v>
      </c>
      <c r="BA86" s="159">
        <f>'Desired output'!AJ86</f>
        <v>0</v>
      </c>
      <c r="BB86" s="159">
        <f>'EB Model output'!AI86</f>
        <v>0</v>
      </c>
      <c r="BC86" s="159">
        <f t="shared" si="116"/>
        <v>0</v>
      </c>
      <c r="BD86" s="159">
        <f t="shared" si="117"/>
        <v>0</v>
      </c>
      <c r="BE86" s="159">
        <f>'Staff input data'!AG86</f>
        <v>0</v>
      </c>
      <c r="BF86" s="159">
        <f>'Desired output'!AI86</f>
        <v>0</v>
      </c>
      <c r="BG86" s="159">
        <f>'EB Model output'!AH86</f>
        <v>0</v>
      </c>
      <c r="BH86" s="159">
        <f t="shared" si="118"/>
        <v>0</v>
      </c>
      <c r="BI86" s="159">
        <f t="shared" si="119"/>
        <v>0</v>
      </c>
      <c r="BJ86" s="158">
        <f>'Staff input data'!AL86</f>
        <v>0</v>
      </c>
      <c r="BK86" s="158">
        <f>'Desired output'!AN86</f>
        <v>0</v>
      </c>
      <c r="BL86" s="158">
        <f>'EB Model output'!AM86</f>
        <v>0</v>
      </c>
      <c r="BM86" s="159">
        <f t="shared" si="120"/>
        <v>0</v>
      </c>
      <c r="BN86" s="159">
        <f t="shared" si="121"/>
        <v>0</v>
      </c>
      <c r="BO86" s="158">
        <f>'Staff input data'!AM86</f>
        <v>0</v>
      </c>
      <c r="BP86" s="158">
        <f>'Desired output'!AO86</f>
        <v>0</v>
      </c>
      <c r="BQ86" s="158">
        <f>'EB Model output'!AN86</f>
        <v>0</v>
      </c>
      <c r="BR86" s="159">
        <f t="shared" si="122"/>
        <v>0</v>
      </c>
      <c r="BS86" s="159">
        <f t="shared" si="123"/>
        <v>0</v>
      </c>
      <c r="BT86" s="161">
        <f>'Staff input data'!AN86</f>
        <v>0</v>
      </c>
      <c r="BU86" s="161">
        <f>'Desired output'!AP86</f>
        <v>0</v>
      </c>
      <c r="BV86" s="161">
        <f>'EB Model output'!AO86</f>
        <v>0</v>
      </c>
      <c r="BW86" s="159">
        <f t="shared" si="124"/>
        <v>0</v>
      </c>
      <c r="BX86" s="162">
        <f t="shared" si="125"/>
        <v>0</v>
      </c>
    </row>
    <row r="87" spans="1:76" x14ac:dyDescent="0.2">
      <c r="A87" s="99" t="str">
        <f>IF('Student input data'!B87="","-",'Student input data'!B87)</f>
        <v>-</v>
      </c>
      <c r="B87" s="158">
        <f>'Staff input data'!C87</f>
        <v>0</v>
      </c>
      <c r="C87" s="159">
        <f>'Desired output'!C87</f>
        <v>0</v>
      </c>
      <c r="D87" s="159">
        <f>'EB Model output'!C87</f>
        <v>0</v>
      </c>
      <c r="E87" s="159">
        <f t="shared" si="96"/>
        <v>0</v>
      </c>
      <c r="F87" s="159">
        <f t="shared" si="97"/>
        <v>0</v>
      </c>
      <c r="G87" s="159">
        <f>'Staff input data'!R87</f>
        <v>0</v>
      </c>
      <c r="H87" s="159">
        <f>'Desired output'!R87</f>
        <v>0</v>
      </c>
      <c r="I87" s="159">
        <f>'EB Model output'!R87</f>
        <v>0</v>
      </c>
      <c r="J87" s="159">
        <f t="shared" si="98"/>
        <v>0</v>
      </c>
      <c r="K87" s="159">
        <f t="shared" si="99"/>
        <v>0</v>
      </c>
      <c r="L87" s="159">
        <f>'Staff input data'!Z87</f>
        <v>0</v>
      </c>
      <c r="M87" s="159">
        <f>'Desired output'!Z87</f>
        <v>0</v>
      </c>
      <c r="N87" s="159">
        <f>'EB Model output'!Z87</f>
        <v>0</v>
      </c>
      <c r="O87" s="159">
        <f t="shared" si="100"/>
        <v>0</v>
      </c>
      <c r="P87" s="159">
        <f t="shared" si="101"/>
        <v>0</v>
      </c>
      <c r="Q87" s="159">
        <f>'Staff input data'!W87</f>
        <v>0</v>
      </c>
      <c r="R87" s="159">
        <f>'Desired output'!W87</f>
        <v>0</v>
      </c>
      <c r="S87" s="159">
        <f>'EB Model output'!W87</f>
        <v>0</v>
      </c>
      <c r="T87" s="159">
        <f t="shared" si="102"/>
        <v>0</v>
      </c>
      <c r="U87" s="159">
        <f t="shared" si="103"/>
        <v>0</v>
      </c>
      <c r="V87" s="159">
        <f>'Staff input data'!U87</f>
        <v>0</v>
      </c>
      <c r="W87" s="159">
        <f>'Desired output'!U87</f>
        <v>0</v>
      </c>
      <c r="X87" s="159">
        <f>'EB Model output'!U87</f>
        <v>0</v>
      </c>
      <c r="Y87" s="159">
        <f t="shared" si="104"/>
        <v>0</v>
      </c>
      <c r="Z87" s="159">
        <f t="shared" si="105"/>
        <v>0</v>
      </c>
      <c r="AA87" s="159">
        <f>'Staff input data'!X87</f>
        <v>0</v>
      </c>
      <c r="AB87" s="159">
        <f>'Desired output'!X87</f>
        <v>0</v>
      </c>
      <c r="AC87" s="159">
        <f>'EB Model output'!X87</f>
        <v>0</v>
      </c>
      <c r="AD87" s="159">
        <f t="shared" si="106"/>
        <v>0</v>
      </c>
      <c r="AE87" s="159">
        <f t="shared" si="107"/>
        <v>0</v>
      </c>
      <c r="AF87" s="159">
        <f>'Staff input data'!Y87</f>
        <v>0</v>
      </c>
      <c r="AG87" s="159">
        <f>'Desired output'!Y87</f>
        <v>0</v>
      </c>
      <c r="AH87" s="159">
        <f>'EB Model output'!Y87</f>
        <v>0</v>
      </c>
      <c r="AI87" s="159">
        <f t="shared" si="108"/>
        <v>0</v>
      </c>
      <c r="AJ87" s="159">
        <f t="shared" si="109"/>
        <v>0</v>
      </c>
      <c r="AK87" s="159">
        <f>'Staff input data'!AF87</f>
        <v>0</v>
      </c>
      <c r="AL87" s="159">
        <f>'Desired output'!AH87</f>
        <v>0</v>
      </c>
      <c r="AM87" s="159">
        <f>'EB Model output'!AG87</f>
        <v>0</v>
      </c>
      <c r="AN87" s="159">
        <f t="shared" si="110"/>
        <v>0</v>
      </c>
      <c r="AO87" s="159">
        <f t="shared" si="111"/>
        <v>0</v>
      </c>
      <c r="AP87" s="159">
        <f>'Staff input data'!AA87</f>
        <v>0</v>
      </c>
      <c r="AQ87" s="160">
        <f>'Desired output'!AA87</f>
        <v>0</v>
      </c>
      <c r="AR87" s="159">
        <f>'EB Model output'!AA87</f>
        <v>0</v>
      </c>
      <c r="AS87" s="159">
        <f t="shared" si="112"/>
        <v>0</v>
      </c>
      <c r="AT87" s="159">
        <f t="shared" si="113"/>
        <v>0</v>
      </c>
      <c r="AU87" s="159">
        <f>'Staff input data'!AC87</f>
        <v>0</v>
      </c>
      <c r="AV87" s="159">
        <f>'Desired output'!AC87+'Desired output'!AD87</f>
        <v>0</v>
      </c>
      <c r="AW87" s="159">
        <f>'EB Model output'!AC87+'EB Model output'!AD87</f>
        <v>0</v>
      </c>
      <c r="AX87" s="159">
        <f t="shared" si="114"/>
        <v>0</v>
      </c>
      <c r="AY87" s="159">
        <f t="shared" si="115"/>
        <v>0</v>
      </c>
      <c r="AZ87" s="159">
        <f>'Staff input data'!AH87</f>
        <v>0</v>
      </c>
      <c r="BA87" s="159">
        <f>'Desired output'!AJ87</f>
        <v>0</v>
      </c>
      <c r="BB87" s="159">
        <f>'EB Model output'!AI87</f>
        <v>0</v>
      </c>
      <c r="BC87" s="159">
        <f t="shared" si="116"/>
        <v>0</v>
      </c>
      <c r="BD87" s="159">
        <f t="shared" si="117"/>
        <v>0</v>
      </c>
      <c r="BE87" s="159">
        <f>'Staff input data'!AG87</f>
        <v>0</v>
      </c>
      <c r="BF87" s="159">
        <f>'Desired output'!AI87</f>
        <v>0</v>
      </c>
      <c r="BG87" s="159">
        <f>'EB Model output'!AH87</f>
        <v>0</v>
      </c>
      <c r="BH87" s="159">
        <f t="shared" si="118"/>
        <v>0</v>
      </c>
      <c r="BI87" s="159">
        <f t="shared" si="119"/>
        <v>0</v>
      </c>
      <c r="BJ87" s="158">
        <f>'Staff input data'!AL87</f>
        <v>0</v>
      </c>
      <c r="BK87" s="158">
        <f>'Desired output'!AN87</f>
        <v>0</v>
      </c>
      <c r="BL87" s="158">
        <f>'EB Model output'!AM87</f>
        <v>0</v>
      </c>
      <c r="BM87" s="159">
        <f t="shared" si="120"/>
        <v>0</v>
      </c>
      <c r="BN87" s="159">
        <f t="shared" si="121"/>
        <v>0</v>
      </c>
      <c r="BO87" s="158">
        <f>'Staff input data'!AM87</f>
        <v>0</v>
      </c>
      <c r="BP87" s="158">
        <f>'Desired output'!AO87</f>
        <v>0</v>
      </c>
      <c r="BQ87" s="158">
        <f>'EB Model output'!AN87</f>
        <v>0</v>
      </c>
      <c r="BR87" s="159">
        <f t="shared" si="122"/>
        <v>0</v>
      </c>
      <c r="BS87" s="159">
        <f t="shared" si="123"/>
        <v>0</v>
      </c>
      <c r="BT87" s="161">
        <f>'Staff input data'!AN87</f>
        <v>0</v>
      </c>
      <c r="BU87" s="161">
        <f>'Desired output'!AP87</f>
        <v>0</v>
      </c>
      <c r="BV87" s="161">
        <f>'EB Model output'!AO87</f>
        <v>0</v>
      </c>
      <c r="BW87" s="159">
        <f t="shared" si="124"/>
        <v>0</v>
      </c>
      <c r="BX87" s="162">
        <f t="shared" si="125"/>
        <v>0</v>
      </c>
    </row>
    <row r="88" spans="1:76" x14ac:dyDescent="0.2">
      <c r="A88" s="99" t="str">
        <f>IF('Student input data'!B88="","-",'Student input data'!B88)</f>
        <v>-</v>
      </c>
      <c r="B88" s="158">
        <f>'Staff input data'!C88</f>
        <v>0</v>
      </c>
      <c r="C88" s="159">
        <f>'Desired output'!C88</f>
        <v>0</v>
      </c>
      <c r="D88" s="159">
        <f>'EB Model output'!C88</f>
        <v>0</v>
      </c>
      <c r="E88" s="159">
        <f t="shared" si="96"/>
        <v>0</v>
      </c>
      <c r="F88" s="159">
        <f t="shared" si="97"/>
        <v>0</v>
      </c>
      <c r="G88" s="159">
        <f>'Staff input data'!R88</f>
        <v>0</v>
      </c>
      <c r="H88" s="159">
        <f>'Desired output'!R88</f>
        <v>0</v>
      </c>
      <c r="I88" s="159">
        <f>'EB Model output'!R88</f>
        <v>0</v>
      </c>
      <c r="J88" s="159">
        <f t="shared" si="98"/>
        <v>0</v>
      </c>
      <c r="K88" s="159">
        <f t="shared" si="99"/>
        <v>0</v>
      </c>
      <c r="L88" s="159">
        <f>'Staff input data'!Z88</f>
        <v>0</v>
      </c>
      <c r="M88" s="159">
        <f>'Desired output'!Z88</f>
        <v>0</v>
      </c>
      <c r="N88" s="159">
        <f>'EB Model output'!Z88</f>
        <v>0</v>
      </c>
      <c r="O88" s="159">
        <f t="shared" si="100"/>
        <v>0</v>
      </c>
      <c r="P88" s="159">
        <f t="shared" si="101"/>
        <v>0</v>
      </c>
      <c r="Q88" s="159">
        <f>'Staff input data'!W88</f>
        <v>0</v>
      </c>
      <c r="R88" s="159">
        <f>'Desired output'!W88</f>
        <v>0</v>
      </c>
      <c r="S88" s="159">
        <f>'EB Model output'!W88</f>
        <v>0</v>
      </c>
      <c r="T88" s="159">
        <f t="shared" si="102"/>
        <v>0</v>
      </c>
      <c r="U88" s="159">
        <f t="shared" si="103"/>
        <v>0</v>
      </c>
      <c r="V88" s="159">
        <f>'Staff input data'!U88</f>
        <v>0</v>
      </c>
      <c r="W88" s="159">
        <f>'Desired output'!U88</f>
        <v>0</v>
      </c>
      <c r="X88" s="159">
        <f>'EB Model output'!U88</f>
        <v>0</v>
      </c>
      <c r="Y88" s="159">
        <f t="shared" si="104"/>
        <v>0</v>
      </c>
      <c r="Z88" s="159">
        <f t="shared" si="105"/>
        <v>0</v>
      </c>
      <c r="AA88" s="159">
        <f>'Staff input data'!X88</f>
        <v>0</v>
      </c>
      <c r="AB88" s="159">
        <f>'Desired output'!X88</f>
        <v>0</v>
      </c>
      <c r="AC88" s="159">
        <f>'EB Model output'!X88</f>
        <v>0</v>
      </c>
      <c r="AD88" s="159">
        <f t="shared" si="106"/>
        <v>0</v>
      </c>
      <c r="AE88" s="159">
        <f t="shared" si="107"/>
        <v>0</v>
      </c>
      <c r="AF88" s="159">
        <f>'Staff input data'!Y88</f>
        <v>0</v>
      </c>
      <c r="AG88" s="159">
        <f>'Desired output'!Y88</f>
        <v>0</v>
      </c>
      <c r="AH88" s="159">
        <f>'EB Model output'!Y88</f>
        <v>0</v>
      </c>
      <c r="AI88" s="159">
        <f t="shared" si="108"/>
        <v>0</v>
      </c>
      <c r="AJ88" s="159">
        <f t="shared" si="109"/>
        <v>0</v>
      </c>
      <c r="AK88" s="159">
        <f>'Staff input data'!AF88</f>
        <v>0</v>
      </c>
      <c r="AL88" s="159">
        <f>'Desired output'!AH88</f>
        <v>0</v>
      </c>
      <c r="AM88" s="159">
        <f>'EB Model output'!AG88</f>
        <v>0</v>
      </c>
      <c r="AN88" s="159">
        <f t="shared" si="110"/>
        <v>0</v>
      </c>
      <c r="AO88" s="159">
        <f t="shared" si="111"/>
        <v>0</v>
      </c>
      <c r="AP88" s="159">
        <f>'Staff input data'!AA88</f>
        <v>0</v>
      </c>
      <c r="AQ88" s="160">
        <f>'Desired output'!AA88</f>
        <v>0</v>
      </c>
      <c r="AR88" s="159">
        <f>'EB Model output'!AA88</f>
        <v>0</v>
      </c>
      <c r="AS88" s="159">
        <f t="shared" si="112"/>
        <v>0</v>
      </c>
      <c r="AT88" s="159">
        <f t="shared" si="113"/>
        <v>0</v>
      </c>
      <c r="AU88" s="159">
        <f>'Staff input data'!AC88</f>
        <v>0</v>
      </c>
      <c r="AV88" s="159">
        <f>'Desired output'!AC88+'Desired output'!AD88</f>
        <v>0</v>
      </c>
      <c r="AW88" s="159">
        <f>'EB Model output'!AC88+'EB Model output'!AD88</f>
        <v>0</v>
      </c>
      <c r="AX88" s="159">
        <f t="shared" si="114"/>
        <v>0</v>
      </c>
      <c r="AY88" s="159">
        <f t="shared" si="115"/>
        <v>0</v>
      </c>
      <c r="AZ88" s="159">
        <f>'Staff input data'!AH88</f>
        <v>0</v>
      </c>
      <c r="BA88" s="159">
        <f>'Desired output'!AJ88</f>
        <v>0</v>
      </c>
      <c r="BB88" s="159">
        <f>'EB Model output'!AI88</f>
        <v>0</v>
      </c>
      <c r="BC88" s="159">
        <f t="shared" si="116"/>
        <v>0</v>
      </c>
      <c r="BD88" s="159">
        <f t="shared" si="117"/>
        <v>0</v>
      </c>
      <c r="BE88" s="159">
        <f>'Staff input data'!AG88</f>
        <v>0</v>
      </c>
      <c r="BF88" s="159">
        <f>'Desired output'!AI88</f>
        <v>0</v>
      </c>
      <c r="BG88" s="159">
        <f>'EB Model output'!AH88</f>
        <v>0</v>
      </c>
      <c r="BH88" s="159">
        <f t="shared" si="118"/>
        <v>0</v>
      </c>
      <c r="BI88" s="159">
        <f t="shared" si="119"/>
        <v>0</v>
      </c>
      <c r="BJ88" s="158">
        <f>'Staff input data'!AL88</f>
        <v>0</v>
      </c>
      <c r="BK88" s="158">
        <f>'Desired output'!AN88</f>
        <v>0</v>
      </c>
      <c r="BL88" s="158">
        <f>'EB Model output'!AM88</f>
        <v>0</v>
      </c>
      <c r="BM88" s="159">
        <f t="shared" si="120"/>
        <v>0</v>
      </c>
      <c r="BN88" s="159">
        <f t="shared" si="121"/>
        <v>0</v>
      </c>
      <c r="BO88" s="158">
        <f>'Staff input data'!AM88</f>
        <v>0</v>
      </c>
      <c r="BP88" s="158">
        <f>'Desired output'!AO88</f>
        <v>0</v>
      </c>
      <c r="BQ88" s="158">
        <f>'EB Model output'!AN88</f>
        <v>0</v>
      </c>
      <c r="BR88" s="159">
        <f t="shared" si="122"/>
        <v>0</v>
      </c>
      <c r="BS88" s="159">
        <f t="shared" si="123"/>
        <v>0</v>
      </c>
      <c r="BT88" s="161">
        <f>'Staff input data'!AN88</f>
        <v>0</v>
      </c>
      <c r="BU88" s="161">
        <f>'Desired output'!AP88</f>
        <v>0</v>
      </c>
      <c r="BV88" s="161">
        <f>'EB Model output'!AO88</f>
        <v>0</v>
      </c>
      <c r="BW88" s="159">
        <f t="shared" si="124"/>
        <v>0</v>
      </c>
      <c r="BX88" s="162">
        <f t="shared" si="125"/>
        <v>0</v>
      </c>
    </row>
    <row r="89" spans="1:76" x14ac:dyDescent="0.2">
      <c r="A89" s="281" t="s">
        <v>142</v>
      </c>
      <c r="B89" s="283">
        <f t="shared" ref="B89:U89" si="126">SUM(B79:B88)</f>
        <v>66</v>
      </c>
      <c r="C89" s="282">
        <f t="shared" si="126"/>
        <v>74.400000000000006</v>
      </c>
      <c r="D89" s="282">
        <f t="shared" si="126"/>
        <v>74.400000000000006</v>
      </c>
      <c r="E89" s="282">
        <f t="shared" si="126"/>
        <v>-8.3999999999999986</v>
      </c>
      <c r="F89" s="282">
        <f t="shared" si="126"/>
        <v>-8.3999999999999986</v>
      </c>
      <c r="G89" s="282">
        <f t="shared" si="126"/>
        <v>27</v>
      </c>
      <c r="H89" s="282">
        <f t="shared" si="126"/>
        <v>24.552</v>
      </c>
      <c r="I89" s="282">
        <f t="shared" si="126"/>
        <v>24.552</v>
      </c>
      <c r="J89" s="282">
        <f t="shared" si="126"/>
        <v>2.4479999999999995</v>
      </c>
      <c r="K89" s="282">
        <f t="shared" si="126"/>
        <v>2.4479999999999995</v>
      </c>
      <c r="L89" s="282">
        <f t="shared" si="126"/>
        <v>8</v>
      </c>
      <c r="M89" s="282">
        <f t="shared" si="126"/>
        <v>13.191489361702127</v>
      </c>
      <c r="N89" s="282">
        <f t="shared" si="126"/>
        <v>13.191489361702127</v>
      </c>
      <c r="O89" s="282">
        <f t="shared" si="126"/>
        <v>-5.1914893617021276</v>
      </c>
      <c r="P89" s="282">
        <f t="shared" si="126"/>
        <v>-5.1914893617021276</v>
      </c>
      <c r="Q89" s="282">
        <f t="shared" si="126"/>
        <v>5</v>
      </c>
      <c r="R89" s="282">
        <f t="shared" si="126"/>
        <v>3.2</v>
      </c>
      <c r="S89" s="282">
        <f t="shared" si="126"/>
        <v>3.2</v>
      </c>
      <c r="T89" s="282">
        <f t="shared" si="126"/>
        <v>1.8</v>
      </c>
      <c r="U89" s="282">
        <f t="shared" si="126"/>
        <v>1.8</v>
      </c>
      <c r="V89" s="282">
        <f t="shared" ref="V89:BX89" si="127">SUM(V79:V88)</f>
        <v>3</v>
      </c>
      <c r="W89" s="282">
        <f t="shared" si="127"/>
        <v>8.5500000000000007</v>
      </c>
      <c r="X89" s="282">
        <f t="shared" si="127"/>
        <v>8.5500000000000007</v>
      </c>
      <c r="Y89" s="282">
        <f t="shared" si="127"/>
        <v>-5.55</v>
      </c>
      <c r="Z89" s="282">
        <f t="shared" si="127"/>
        <v>-5.55</v>
      </c>
      <c r="AA89" s="282">
        <f t="shared" si="127"/>
        <v>0</v>
      </c>
      <c r="AB89" s="282">
        <f t="shared" si="127"/>
        <v>3.0208333333333335</v>
      </c>
      <c r="AC89" s="282">
        <f t="shared" si="127"/>
        <v>3.0208333333333335</v>
      </c>
      <c r="AD89" s="282">
        <f t="shared" si="127"/>
        <v>-3.0208333333333335</v>
      </c>
      <c r="AE89" s="282">
        <f t="shared" si="127"/>
        <v>-3.0208333333333335</v>
      </c>
      <c r="AF89" s="282">
        <f t="shared" si="127"/>
        <v>0</v>
      </c>
      <c r="AG89" s="282">
        <f t="shared" si="127"/>
        <v>3.0208333333333335</v>
      </c>
      <c r="AH89" s="282">
        <f t="shared" si="127"/>
        <v>3.0208333333333335</v>
      </c>
      <c r="AI89" s="282">
        <f t="shared" si="127"/>
        <v>-3.0208333333333335</v>
      </c>
      <c r="AJ89" s="282">
        <f t="shared" si="127"/>
        <v>-3.0208333333333335</v>
      </c>
      <c r="AK89" s="282">
        <f t="shared" si="127"/>
        <v>10</v>
      </c>
      <c r="AL89" s="282">
        <f t="shared" si="127"/>
        <v>1.86E-6</v>
      </c>
      <c r="AM89" s="282">
        <f t="shared" si="127"/>
        <v>1.86E-7</v>
      </c>
      <c r="AN89" s="282">
        <f t="shared" si="127"/>
        <v>9.9999981399999989</v>
      </c>
      <c r="AO89" s="282">
        <f t="shared" si="127"/>
        <v>9.9999998139999988</v>
      </c>
      <c r="AP89" s="282">
        <f t="shared" si="127"/>
        <v>3</v>
      </c>
      <c r="AQ89" s="282">
        <f t="shared" si="127"/>
        <v>3</v>
      </c>
      <c r="AR89" s="282">
        <f t="shared" si="127"/>
        <v>3</v>
      </c>
      <c r="AS89" s="282">
        <f t="shared" si="127"/>
        <v>0</v>
      </c>
      <c r="AT89" s="282">
        <f t="shared" si="127"/>
        <v>0</v>
      </c>
      <c r="AU89" s="282">
        <f t="shared" si="127"/>
        <v>6</v>
      </c>
      <c r="AV89" s="282">
        <f t="shared" si="127"/>
        <v>13.24</v>
      </c>
      <c r="AW89" s="282">
        <f t="shared" si="127"/>
        <v>13.24</v>
      </c>
      <c r="AX89" s="282">
        <f t="shared" si="127"/>
        <v>-7.24</v>
      </c>
      <c r="AY89" s="282">
        <f t="shared" si="127"/>
        <v>-7.24</v>
      </c>
      <c r="AZ89" s="282">
        <f t="shared" si="127"/>
        <v>4</v>
      </c>
      <c r="BA89" s="282">
        <f t="shared" si="127"/>
        <v>9.3000000000000007</v>
      </c>
      <c r="BB89" s="282">
        <f t="shared" si="127"/>
        <v>9.3000000000000007</v>
      </c>
      <c r="BC89" s="282">
        <f t="shared" si="127"/>
        <v>-5.3000000000000007</v>
      </c>
      <c r="BD89" s="282">
        <f t="shared" si="127"/>
        <v>-5.3000000000000007</v>
      </c>
      <c r="BE89" s="282">
        <f t="shared" si="127"/>
        <v>15</v>
      </c>
      <c r="BF89" s="282">
        <f t="shared" si="127"/>
        <v>0</v>
      </c>
      <c r="BG89" s="282">
        <f t="shared" si="127"/>
        <v>0</v>
      </c>
      <c r="BH89" s="282">
        <f t="shared" si="127"/>
        <v>15</v>
      </c>
      <c r="BI89" s="282">
        <f t="shared" si="127"/>
        <v>15</v>
      </c>
      <c r="BJ89" s="282">
        <f t="shared" si="127"/>
        <v>3</v>
      </c>
      <c r="BK89" s="282">
        <f t="shared" si="127"/>
        <v>3</v>
      </c>
      <c r="BL89" s="282">
        <f t="shared" si="127"/>
        <v>3</v>
      </c>
      <c r="BM89" s="282">
        <f t="shared" si="127"/>
        <v>0</v>
      </c>
      <c r="BN89" s="282">
        <f t="shared" si="127"/>
        <v>0</v>
      </c>
      <c r="BO89" s="282">
        <f t="shared" si="127"/>
        <v>7</v>
      </c>
      <c r="BP89" s="282">
        <f t="shared" si="127"/>
        <v>3.1</v>
      </c>
      <c r="BQ89" s="282">
        <f t="shared" si="127"/>
        <v>3.1</v>
      </c>
      <c r="BR89" s="282">
        <f t="shared" si="127"/>
        <v>3.9</v>
      </c>
      <c r="BS89" s="282">
        <f t="shared" si="127"/>
        <v>3.9</v>
      </c>
      <c r="BT89" s="282">
        <f t="shared" si="127"/>
        <v>9</v>
      </c>
      <c r="BU89" s="282">
        <f t="shared" si="127"/>
        <v>9.3000000000000007</v>
      </c>
      <c r="BV89" s="282">
        <f t="shared" si="127"/>
        <v>9.3000000000000007</v>
      </c>
      <c r="BW89" s="282">
        <f t="shared" si="127"/>
        <v>-0.30000000000000071</v>
      </c>
      <c r="BX89" s="282">
        <f t="shared" si="127"/>
        <v>-0.30000000000000071</v>
      </c>
    </row>
    <row r="90" spans="1:76" x14ac:dyDescent="0.2">
      <c r="A90" s="169"/>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row>
    <row r="91" spans="1:76" x14ac:dyDescent="0.2">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row>
    <row r="92" spans="1:76" x14ac:dyDescent="0.2">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row>
    <row r="93" spans="1:76" x14ac:dyDescent="0.2">
      <c r="A93" s="9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row>
    <row r="94" spans="1:76" x14ac:dyDescent="0.2">
      <c r="A94" s="91"/>
      <c r="B94" s="167"/>
      <c r="C94" s="167"/>
      <c r="D94" s="167"/>
      <c r="E94" s="167"/>
      <c r="F94" s="167"/>
      <c r="G94" s="167"/>
      <c r="H94" s="167"/>
      <c r="I94" s="167"/>
      <c r="J94" s="167"/>
      <c r="K94" s="168"/>
      <c r="L94" s="168"/>
      <c r="M94" s="168"/>
      <c r="N94" s="168"/>
      <c r="O94" s="168"/>
      <c r="P94" s="168"/>
      <c r="Q94" s="168"/>
      <c r="R94" s="168"/>
      <c r="S94" s="168"/>
      <c r="T94" s="168"/>
      <c r="U94" s="168"/>
      <c r="V94" s="167"/>
      <c r="W94" s="167"/>
      <c r="X94" s="167"/>
      <c r="Y94" s="167"/>
      <c r="Z94" s="167"/>
      <c r="AA94" s="167"/>
      <c r="AB94" s="167"/>
      <c r="AC94" s="167"/>
      <c r="AD94" s="167"/>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row>
    <row r="95" spans="1:76" ht="15" customHeight="1" x14ac:dyDescent="0.2">
      <c r="A95" s="94"/>
      <c r="B95" s="559" t="s">
        <v>146</v>
      </c>
      <c r="C95" s="558"/>
      <c r="D95" s="558"/>
      <c r="E95" s="558"/>
      <c r="F95" s="149"/>
      <c r="G95" s="556" t="s">
        <v>462</v>
      </c>
      <c r="H95" s="556"/>
      <c r="I95" s="556"/>
      <c r="J95" s="556"/>
      <c r="K95" s="556"/>
      <c r="L95" s="558" t="s">
        <v>170</v>
      </c>
      <c r="M95" s="558"/>
      <c r="N95" s="558"/>
      <c r="O95" s="558"/>
      <c r="P95" s="558"/>
      <c r="Q95" s="556" t="s">
        <v>122</v>
      </c>
      <c r="R95" s="556"/>
      <c r="S95" s="556"/>
      <c r="T95" s="556"/>
      <c r="U95" s="556"/>
      <c r="V95" s="558" t="s">
        <v>357</v>
      </c>
      <c r="W95" s="558"/>
      <c r="X95" s="558"/>
      <c r="Y95" s="558"/>
      <c r="Z95" s="558"/>
      <c r="AA95" s="556" t="s">
        <v>40</v>
      </c>
      <c r="AB95" s="556"/>
      <c r="AC95" s="556"/>
      <c r="AD95" s="556"/>
      <c r="AE95" s="556"/>
      <c r="AF95" s="558" t="s">
        <v>41</v>
      </c>
      <c r="AG95" s="558"/>
      <c r="AH95" s="558"/>
      <c r="AI95" s="558"/>
      <c r="AJ95" s="558"/>
      <c r="AK95" s="556" t="s">
        <v>152</v>
      </c>
      <c r="AL95" s="556"/>
      <c r="AM95" s="556"/>
      <c r="AN95" s="556"/>
      <c r="AO95" s="556"/>
      <c r="AP95" s="558" t="s">
        <v>81</v>
      </c>
      <c r="AQ95" s="558"/>
      <c r="AR95" s="558"/>
      <c r="AS95" s="558"/>
      <c r="AT95" s="558"/>
      <c r="AU95" s="556" t="s">
        <v>226</v>
      </c>
      <c r="AV95" s="556"/>
      <c r="AW95" s="556"/>
      <c r="AX95" s="556"/>
      <c r="AY95" s="556"/>
      <c r="AZ95" s="558" t="s">
        <v>90</v>
      </c>
      <c r="BA95" s="558"/>
      <c r="BB95" s="558"/>
      <c r="BC95" s="558"/>
      <c r="BD95" s="558"/>
      <c r="BE95" s="556" t="s">
        <v>112</v>
      </c>
      <c r="BF95" s="556"/>
      <c r="BG95" s="556"/>
      <c r="BH95" s="556"/>
      <c r="BI95" s="556"/>
      <c r="BJ95" s="556" t="s">
        <v>230</v>
      </c>
      <c r="BK95" s="556"/>
      <c r="BL95" s="556"/>
      <c r="BM95" s="556"/>
      <c r="BN95" s="556"/>
      <c r="BO95" s="558" t="s">
        <v>468</v>
      </c>
      <c r="BP95" s="558"/>
      <c r="BQ95" s="558"/>
      <c r="BR95" s="558"/>
      <c r="BS95" s="558"/>
      <c r="BT95" s="556" t="s">
        <v>80</v>
      </c>
      <c r="BU95" s="556"/>
      <c r="BV95" s="556"/>
      <c r="BW95" s="556"/>
      <c r="BX95" s="557"/>
    </row>
    <row r="96" spans="1:76" ht="30.75" customHeight="1" x14ac:dyDescent="0.2">
      <c r="A96" s="150" t="s">
        <v>158</v>
      </c>
      <c r="B96" s="151" t="s">
        <v>85</v>
      </c>
      <c r="C96" s="152" t="s">
        <v>39</v>
      </c>
      <c r="D96" s="152" t="s">
        <v>36</v>
      </c>
      <c r="E96" s="153" t="s">
        <v>35</v>
      </c>
      <c r="F96" s="152" t="s">
        <v>37</v>
      </c>
      <c r="G96" s="151" t="s">
        <v>85</v>
      </c>
      <c r="H96" s="152" t="s">
        <v>39</v>
      </c>
      <c r="I96" s="152" t="s">
        <v>36</v>
      </c>
      <c r="J96" s="153" t="s">
        <v>35</v>
      </c>
      <c r="K96" s="152" t="s">
        <v>37</v>
      </c>
      <c r="L96" s="151" t="s">
        <v>85</v>
      </c>
      <c r="M96" s="152" t="s">
        <v>39</v>
      </c>
      <c r="N96" s="152" t="s">
        <v>36</v>
      </c>
      <c r="O96" s="153" t="s">
        <v>35</v>
      </c>
      <c r="P96" s="152" t="s">
        <v>37</v>
      </c>
      <c r="Q96" s="151" t="s">
        <v>85</v>
      </c>
      <c r="R96" s="152" t="s">
        <v>39</v>
      </c>
      <c r="S96" s="152" t="s">
        <v>36</v>
      </c>
      <c r="T96" s="153" t="s">
        <v>35</v>
      </c>
      <c r="U96" s="152" t="s">
        <v>37</v>
      </c>
      <c r="V96" s="151" t="s">
        <v>85</v>
      </c>
      <c r="W96" s="152" t="s">
        <v>39</v>
      </c>
      <c r="X96" s="152" t="s">
        <v>36</v>
      </c>
      <c r="Y96" s="153" t="s">
        <v>35</v>
      </c>
      <c r="Z96" s="152" t="s">
        <v>37</v>
      </c>
      <c r="AA96" s="151" t="s">
        <v>85</v>
      </c>
      <c r="AB96" s="152" t="s">
        <v>39</v>
      </c>
      <c r="AC96" s="152" t="s">
        <v>36</v>
      </c>
      <c r="AD96" s="153" t="s">
        <v>35</v>
      </c>
      <c r="AE96" s="152" t="s">
        <v>37</v>
      </c>
      <c r="AF96" s="151" t="s">
        <v>85</v>
      </c>
      <c r="AG96" s="152" t="s">
        <v>39</v>
      </c>
      <c r="AH96" s="152" t="s">
        <v>36</v>
      </c>
      <c r="AI96" s="153" t="s">
        <v>35</v>
      </c>
      <c r="AJ96" s="152" t="s">
        <v>37</v>
      </c>
      <c r="AK96" s="151" t="s">
        <v>85</v>
      </c>
      <c r="AL96" s="152" t="s">
        <v>39</v>
      </c>
      <c r="AM96" s="152" t="s">
        <v>36</v>
      </c>
      <c r="AN96" s="153" t="s">
        <v>35</v>
      </c>
      <c r="AO96" s="152" t="s">
        <v>37</v>
      </c>
      <c r="AP96" s="151" t="s">
        <v>85</v>
      </c>
      <c r="AQ96" s="152" t="s">
        <v>39</v>
      </c>
      <c r="AR96" s="152" t="s">
        <v>36</v>
      </c>
      <c r="AS96" s="153" t="s">
        <v>35</v>
      </c>
      <c r="AT96" s="152" t="s">
        <v>37</v>
      </c>
      <c r="AU96" s="151" t="s">
        <v>85</v>
      </c>
      <c r="AV96" s="152" t="s">
        <v>39</v>
      </c>
      <c r="AW96" s="152" t="s">
        <v>36</v>
      </c>
      <c r="AX96" s="153" t="s">
        <v>35</v>
      </c>
      <c r="AY96" s="152" t="s">
        <v>37</v>
      </c>
      <c r="AZ96" s="151" t="s">
        <v>85</v>
      </c>
      <c r="BA96" s="152" t="s">
        <v>39</v>
      </c>
      <c r="BB96" s="152" t="s">
        <v>36</v>
      </c>
      <c r="BC96" s="153" t="s">
        <v>35</v>
      </c>
      <c r="BD96" s="152" t="s">
        <v>37</v>
      </c>
      <c r="BE96" s="151" t="s">
        <v>85</v>
      </c>
      <c r="BF96" s="152" t="s">
        <v>39</v>
      </c>
      <c r="BG96" s="152" t="s">
        <v>36</v>
      </c>
      <c r="BH96" s="153" t="s">
        <v>35</v>
      </c>
      <c r="BI96" s="152" t="s">
        <v>37</v>
      </c>
      <c r="BJ96" s="151" t="s">
        <v>85</v>
      </c>
      <c r="BK96" s="152" t="s">
        <v>39</v>
      </c>
      <c r="BL96" s="152" t="s">
        <v>36</v>
      </c>
      <c r="BM96" s="153" t="s">
        <v>35</v>
      </c>
      <c r="BN96" s="152" t="s">
        <v>37</v>
      </c>
      <c r="BO96" s="151" t="s">
        <v>85</v>
      </c>
      <c r="BP96" s="152" t="s">
        <v>39</v>
      </c>
      <c r="BQ96" s="152" t="s">
        <v>36</v>
      </c>
      <c r="BR96" s="153" t="s">
        <v>35</v>
      </c>
      <c r="BS96" s="152" t="s">
        <v>37</v>
      </c>
      <c r="BT96" s="154" t="s">
        <v>85</v>
      </c>
      <c r="BU96" s="155" t="s">
        <v>39</v>
      </c>
      <c r="BV96" s="155" t="s">
        <v>36</v>
      </c>
      <c r="BW96" s="153" t="s">
        <v>35</v>
      </c>
      <c r="BX96" s="156" t="s">
        <v>37</v>
      </c>
    </row>
    <row r="97" spans="1:76" x14ac:dyDescent="0.2">
      <c r="A97" s="99" t="str">
        <f>IF('Student input data'!B97="","-",'Student input data'!B97)</f>
        <v>One Alternative</v>
      </c>
      <c r="B97" s="158">
        <f>'Staff input data'!C97</f>
        <v>0</v>
      </c>
      <c r="C97" s="159">
        <f>'Desired output'!C97</f>
        <v>6.4285714285714288</v>
      </c>
      <c r="D97" s="159">
        <f>'EB Model output'!C97</f>
        <v>6.4285714285714288</v>
      </c>
      <c r="E97" s="159">
        <f>B97-C97</f>
        <v>-6.4285714285714288</v>
      </c>
      <c r="F97" s="159">
        <f>B97-D97</f>
        <v>-6.4285714285714288</v>
      </c>
      <c r="G97" s="159">
        <f>'Staff input data'!R97</f>
        <v>0</v>
      </c>
      <c r="H97" s="159" t="str">
        <f>'Desired output'!R97</f>
        <v>n/a</v>
      </c>
      <c r="I97" s="159" t="str">
        <f>'EB Model output'!R97</f>
        <v>n/a</v>
      </c>
      <c r="J97" s="159" t="str">
        <f>IF(H97="n/a","n/a",G97-H97)</f>
        <v>n/a</v>
      </c>
      <c r="K97" s="160" t="str">
        <f>IF(I97="n/a","n/a",G97-I97)</f>
        <v>n/a</v>
      </c>
      <c r="L97" s="159">
        <f>'Staff input data'!Z97</f>
        <v>0</v>
      </c>
      <c r="M97" s="159" t="str">
        <f>'Desired output'!Z97</f>
        <v>n/a</v>
      </c>
      <c r="N97" s="159" t="str">
        <f>'EB Model output'!Z97</f>
        <v>n/a</v>
      </c>
      <c r="O97" s="160" t="str">
        <f>IF(M97="n/a","n/a",L97-M97)</f>
        <v>n/a</v>
      </c>
      <c r="P97" s="160" t="str">
        <f>IF(N97="n/a","n/a",L97-N97)</f>
        <v>n/a</v>
      </c>
      <c r="Q97" s="159">
        <f>'Staff input data'!W97</f>
        <v>0</v>
      </c>
      <c r="R97" s="159" t="str">
        <f>'Desired output'!W97</f>
        <v>n/a</v>
      </c>
      <c r="S97" s="159" t="str">
        <f>'EB Model output'!W97</f>
        <v>n/a</v>
      </c>
      <c r="T97" s="160" t="str">
        <f>IF(R97="n/a","n/a",Q97-R97)</f>
        <v>n/a</v>
      </c>
      <c r="U97" s="160" t="str">
        <f>IF(S97="n/a","n/a",Q97-S97)</f>
        <v>n/a</v>
      </c>
      <c r="V97" s="159">
        <f>'Staff input data'!U97</f>
        <v>0</v>
      </c>
      <c r="W97" s="159" t="str">
        <f>'Desired output'!U97</f>
        <v>n/a</v>
      </c>
      <c r="X97" s="159" t="str">
        <f>'EB Model output'!U97</f>
        <v>n/a</v>
      </c>
      <c r="Y97" s="160" t="str">
        <f>IF(W97="n/a","n/a",V97-W97)</f>
        <v>n/a</v>
      </c>
      <c r="Z97" s="160" t="str">
        <f>IF(X97="n/a","n/a",V97-X97)</f>
        <v>n/a</v>
      </c>
      <c r="AA97" s="159">
        <f>'Staff input data'!X97</f>
        <v>0</v>
      </c>
      <c r="AB97" s="159" t="str">
        <f>'Desired output'!X97</f>
        <v>n/a</v>
      </c>
      <c r="AC97" s="159">
        <f>'EB Model output'!X97</f>
        <v>0</v>
      </c>
      <c r="AD97" s="160" t="str">
        <f>IF(AB97="n/a","n/a",AA97-AB97)</f>
        <v>n/a</v>
      </c>
      <c r="AE97" s="160">
        <f>IF(AC97="n/a","n/a",AA97-AC97)</f>
        <v>0</v>
      </c>
      <c r="AF97" s="159">
        <f>'Staff input data'!Y97</f>
        <v>0</v>
      </c>
      <c r="AG97" s="159" t="str">
        <f>'Desired output'!Y97</f>
        <v>n/a</v>
      </c>
      <c r="AH97" s="159">
        <f>'EB Model output'!Y97</f>
        <v>0</v>
      </c>
      <c r="AI97" s="160" t="str">
        <f>IF(AG97="n/a","n/a",AF97-AG97)</f>
        <v>n/a</v>
      </c>
      <c r="AJ97" s="160">
        <f>IF(AH97="n/a","n/a",AF97-AH97)</f>
        <v>0</v>
      </c>
      <c r="AK97" s="159">
        <f>'Staff input data'!AF97</f>
        <v>0</v>
      </c>
      <c r="AL97" s="159" t="str">
        <f>'Desired output'!AH97</f>
        <v>n/a</v>
      </c>
      <c r="AM97" s="159" t="str">
        <f>'EB Model output'!AG97</f>
        <v>n/a</v>
      </c>
      <c r="AN97" s="160" t="str">
        <f>IF(AL97="n/a","n/a",AK97-AL97)</f>
        <v>n/a</v>
      </c>
      <c r="AO97" s="160" t="str">
        <f>IF(AM97="n/a","n/a",AK97-AM97)</f>
        <v>n/a</v>
      </c>
      <c r="AP97" s="159">
        <f>'Staff input data'!AA97</f>
        <v>0</v>
      </c>
      <c r="AQ97" s="160" t="str">
        <f>'Desired output'!AA97</f>
        <v>n/a</v>
      </c>
      <c r="AR97" s="159" t="str">
        <f>'EB Model output'!AA97</f>
        <v>n/a</v>
      </c>
      <c r="AS97" s="160" t="str">
        <f>IF(AQ97="n/a","n/a",AP97-AQ97)</f>
        <v>n/a</v>
      </c>
      <c r="AT97" s="160" t="str">
        <f>IF(AR97="n/a","n/a",AP97-AR97)</f>
        <v>n/a</v>
      </c>
      <c r="AU97" s="159">
        <f>'Staff input data'!AC97</f>
        <v>0</v>
      </c>
      <c r="AV97" s="170">
        <f>SUM('Desired output'!AC97:'Desired output'!AD97)</f>
        <v>0</v>
      </c>
      <c r="AW97" s="170">
        <f>SUM('EB Model output'!AC97:'EB Model output'!AD97)</f>
        <v>0</v>
      </c>
      <c r="AX97" s="160">
        <f>IF(AV97="n/a","n/a",AU97-AV97)</f>
        <v>0</v>
      </c>
      <c r="AY97" s="160">
        <f>IF(AW97="n/a","n/a",AU97-AW97)</f>
        <v>0</v>
      </c>
      <c r="AZ97" s="159">
        <f>'Staff input data'!AH97</f>
        <v>0</v>
      </c>
      <c r="BA97" s="159" t="str">
        <f>'Desired output'!AJ97</f>
        <v>n/a</v>
      </c>
      <c r="BB97" s="159" t="str">
        <f>'EB Model output'!AI97</f>
        <v>n/a</v>
      </c>
      <c r="BC97" s="160" t="str">
        <f>IF(BA97="n/a","n/a",AZ97-BA97)</f>
        <v>n/a</v>
      </c>
      <c r="BD97" s="160" t="str">
        <f>IF(BB97="n/a","n/a",AZ97-BB97)</f>
        <v>n/a</v>
      </c>
      <c r="BE97" s="159">
        <f>'Staff input data'!AG97</f>
        <v>0</v>
      </c>
      <c r="BF97" s="159" t="str">
        <f>'Desired output'!AI97</f>
        <v>n/a</v>
      </c>
      <c r="BG97" s="159" t="str">
        <f>'EB Model output'!AH97</f>
        <v>n/a</v>
      </c>
      <c r="BH97" s="160" t="str">
        <f>IF(BF97="n/a","n/a",BE97-BF97)</f>
        <v>n/a</v>
      </c>
      <c r="BI97" s="160" t="str">
        <f>IF(BG97="n/a","n/a",BE97-BG97)</f>
        <v>n/a</v>
      </c>
      <c r="BJ97" s="158">
        <f>'Staff input data'!AL97</f>
        <v>0</v>
      </c>
      <c r="BK97" s="158" t="str">
        <f>'Desired output'!AN97</f>
        <v>n/a</v>
      </c>
      <c r="BL97" s="158" t="str">
        <f>'EB Model output'!AM97</f>
        <v>n/a</v>
      </c>
      <c r="BM97" s="160" t="str">
        <f>IF(BK97="n/a","n/a",BJ97-BK97)</f>
        <v>n/a</v>
      </c>
      <c r="BN97" s="160" t="str">
        <f>IF(BL97="n/a","n/a",BJ97-BL97)</f>
        <v>n/a</v>
      </c>
      <c r="BO97" s="171">
        <f>'Staff input data'!AM97</f>
        <v>0</v>
      </c>
      <c r="BP97" s="171">
        <f>'Desired output'!AO97</f>
        <v>1</v>
      </c>
      <c r="BQ97" s="171">
        <f>'EB Model output'!AN97</f>
        <v>1</v>
      </c>
      <c r="BR97" s="172">
        <f>IF(BP97="n/a","n/a",BO97-BP97)</f>
        <v>-1</v>
      </c>
      <c r="BS97" s="172">
        <f>IF(BQ97="n/a","n/a",BO97-BQ97)</f>
        <v>-1</v>
      </c>
      <c r="BT97" s="161">
        <f>'Staff input data'!AN97</f>
        <v>0</v>
      </c>
      <c r="BU97" s="161" t="str">
        <f>'Desired output'!AP97</f>
        <v>n/a</v>
      </c>
      <c r="BV97" s="161" t="str">
        <f>'EB Model output'!AO97</f>
        <v>n/a</v>
      </c>
      <c r="BW97" s="160" t="str">
        <f>IF(BU97="n/a","n/a",BT97-BU97)</f>
        <v>n/a</v>
      </c>
      <c r="BX97" s="173" t="str">
        <f>IF(BV97="n/a","n/a",BT97-BV97)</f>
        <v>n/a</v>
      </c>
    </row>
    <row r="98" spans="1:76" x14ac:dyDescent="0.2">
      <c r="A98" s="99" t="str">
        <f>IF('Student input data'!B98="","-",'Student input data'!B98)</f>
        <v>-</v>
      </c>
      <c r="B98" s="158">
        <f>'Staff input data'!C98</f>
        <v>0</v>
      </c>
      <c r="C98" s="159">
        <f>'Desired output'!C98</f>
        <v>0</v>
      </c>
      <c r="D98" s="159">
        <f>'EB Model output'!C98</f>
        <v>0</v>
      </c>
      <c r="E98" s="159">
        <f t="shared" ref="E98:E104" si="128">B98-C98</f>
        <v>0</v>
      </c>
      <c r="F98" s="159">
        <f t="shared" ref="F98:F104" si="129">B98-D98</f>
        <v>0</v>
      </c>
      <c r="G98" s="159">
        <f>'Staff input data'!R98</f>
        <v>0</v>
      </c>
      <c r="H98" s="159" t="str">
        <f>'Desired output'!R98</f>
        <v>n/a</v>
      </c>
      <c r="I98" s="159" t="str">
        <f>'EB Model output'!R98</f>
        <v>n/a</v>
      </c>
      <c r="J98" s="159" t="str">
        <f t="shared" ref="J98:J104" si="130">IF(H98="n/a","n/a",G98-H98)</f>
        <v>n/a</v>
      </c>
      <c r="K98" s="160" t="str">
        <f t="shared" ref="K98:K104" si="131">IF(I98="n/a","n/a",G98-I98)</f>
        <v>n/a</v>
      </c>
      <c r="L98" s="159">
        <f>'Staff input data'!Z98</f>
        <v>0</v>
      </c>
      <c r="M98" s="159" t="str">
        <f>'Desired output'!Z98</f>
        <v>n/a</v>
      </c>
      <c r="N98" s="159" t="str">
        <f>'EB Model output'!Z98</f>
        <v>n/a</v>
      </c>
      <c r="O98" s="160" t="str">
        <f t="shared" ref="O98:O104" si="132">IF(M98="n/a","n/a",L98-M98)</f>
        <v>n/a</v>
      </c>
      <c r="P98" s="160" t="str">
        <f t="shared" ref="P98:P104" si="133">IF(N98="n/a","n/a",L98-N98)</f>
        <v>n/a</v>
      </c>
      <c r="Q98" s="159">
        <f>'Staff input data'!W98</f>
        <v>0</v>
      </c>
      <c r="R98" s="159" t="str">
        <f>'Desired output'!W98</f>
        <v>n/a</v>
      </c>
      <c r="S98" s="159" t="str">
        <f>'EB Model output'!W98</f>
        <v>n/a</v>
      </c>
      <c r="T98" s="160" t="str">
        <f t="shared" ref="T98:T104" si="134">IF(R98="n/a","n/a",Q98-R98)</f>
        <v>n/a</v>
      </c>
      <c r="U98" s="160" t="str">
        <f t="shared" ref="U98:U104" si="135">IF(S98="n/a","n/a",Q98-S98)</f>
        <v>n/a</v>
      </c>
      <c r="V98" s="159">
        <f>'Staff input data'!U98</f>
        <v>0</v>
      </c>
      <c r="W98" s="159" t="str">
        <f>'Desired output'!U98</f>
        <v>n/a</v>
      </c>
      <c r="X98" s="159" t="str">
        <f>'EB Model output'!U98</f>
        <v>n/a</v>
      </c>
      <c r="Y98" s="160" t="str">
        <f t="shared" ref="Y98:Y104" si="136">IF(W98="n/a","n/a",V98-W98)</f>
        <v>n/a</v>
      </c>
      <c r="Z98" s="160" t="str">
        <f t="shared" ref="Z98:Z104" si="137">IF(X98="n/a","n/a",V98-X98)</f>
        <v>n/a</v>
      </c>
      <c r="AA98" s="159">
        <f>'Staff input data'!X98</f>
        <v>0</v>
      </c>
      <c r="AB98" s="159" t="str">
        <f>'Desired output'!X98</f>
        <v>n/a</v>
      </c>
      <c r="AC98" s="159">
        <f>'EB Model output'!X98</f>
        <v>0</v>
      </c>
      <c r="AD98" s="160" t="str">
        <f t="shared" ref="AD98:AD104" si="138">IF(AB98="n/a","n/a",AA98-AB98)</f>
        <v>n/a</v>
      </c>
      <c r="AE98" s="160">
        <f t="shared" ref="AE98:AE104" si="139">IF(AC98="n/a","n/a",AA98-AC98)</f>
        <v>0</v>
      </c>
      <c r="AF98" s="159">
        <f>'Staff input data'!Y98</f>
        <v>0</v>
      </c>
      <c r="AG98" s="159" t="str">
        <f>'Desired output'!Y98</f>
        <v>n/a</v>
      </c>
      <c r="AH98" s="159">
        <f>'EB Model output'!Y98</f>
        <v>0</v>
      </c>
      <c r="AI98" s="160" t="str">
        <f t="shared" ref="AI98:AI104" si="140">IF(AG98="n/a","n/a",AF98-AG98)</f>
        <v>n/a</v>
      </c>
      <c r="AJ98" s="160">
        <f t="shared" ref="AJ98:AJ104" si="141">IF(AH98="n/a","n/a",AF98-AH98)</f>
        <v>0</v>
      </c>
      <c r="AK98" s="159">
        <f>'Staff input data'!AF98</f>
        <v>0</v>
      </c>
      <c r="AL98" s="159" t="str">
        <f>'Desired output'!AH98</f>
        <v>n/a</v>
      </c>
      <c r="AM98" s="159" t="str">
        <f>'EB Model output'!AG98</f>
        <v>n/a</v>
      </c>
      <c r="AN98" s="160" t="str">
        <f t="shared" ref="AN98:AN104" si="142">IF(AL98="n/a","n/a",AK98-AL98)</f>
        <v>n/a</v>
      </c>
      <c r="AO98" s="160" t="str">
        <f t="shared" ref="AO98:AO104" si="143">IF(AM98="n/a","n/a",AK98-AM98)</f>
        <v>n/a</v>
      </c>
      <c r="AP98" s="159">
        <f>'Staff input data'!AA98</f>
        <v>0</v>
      </c>
      <c r="AQ98" s="160" t="str">
        <f>'Desired output'!AA98</f>
        <v>n/a</v>
      </c>
      <c r="AR98" s="159" t="str">
        <f>'EB Model output'!AA98</f>
        <v>n/a</v>
      </c>
      <c r="AS98" s="160" t="str">
        <f t="shared" ref="AS98:AS104" si="144">IF(AQ98="n/a","n/a",AP98-AQ98)</f>
        <v>n/a</v>
      </c>
      <c r="AT98" s="160" t="str">
        <f t="shared" ref="AT98:AT104" si="145">IF(AR98="n/a","n/a",AP98-AR98)</f>
        <v>n/a</v>
      </c>
      <c r="AU98" s="159">
        <f>'Staff input data'!AC98</f>
        <v>0</v>
      </c>
      <c r="AV98" s="170">
        <f>SUM('Desired output'!AC98:'Desired output'!AD98)</f>
        <v>0</v>
      </c>
      <c r="AW98" s="170">
        <f>SUM('EB Model output'!AC98:'EB Model output'!AD98)</f>
        <v>0</v>
      </c>
      <c r="AX98" s="160">
        <f t="shared" ref="AX98:AX104" si="146">IF(AV98="n/a","n/a",AU98-AV98)</f>
        <v>0</v>
      </c>
      <c r="AY98" s="160">
        <f t="shared" ref="AY98:AY104" si="147">IF(AW98="n/a","n/a",AU98-AW98)</f>
        <v>0</v>
      </c>
      <c r="AZ98" s="159">
        <f>'Staff input data'!AH98</f>
        <v>0</v>
      </c>
      <c r="BA98" s="159" t="str">
        <f>'Desired output'!AJ98</f>
        <v>n/a</v>
      </c>
      <c r="BB98" s="159" t="str">
        <f>'EB Model output'!AI98</f>
        <v>n/a</v>
      </c>
      <c r="BC98" s="160" t="str">
        <f t="shared" ref="BC98:BC104" si="148">IF(BA98="n/a","n/a",AZ98-BA98)</f>
        <v>n/a</v>
      </c>
      <c r="BD98" s="160" t="str">
        <f t="shared" ref="BD98:BD104" si="149">IF(BB98="n/a","n/a",AZ98-BB98)</f>
        <v>n/a</v>
      </c>
      <c r="BE98" s="159">
        <f>'Staff input data'!AG98</f>
        <v>0</v>
      </c>
      <c r="BF98" s="159" t="str">
        <f>'Desired output'!AI98</f>
        <v>n/a</v>
      </c>
      <c r="BG98" s="159" t="str">
        <f>'EB Model output'!AH98</f>
        <v>n/a</v>
      </c>
      <c r="BH98" s="160" t="str">
        <f t="shared" ref="BH98:BH104" si="150">IF(BF98="n/a","n/a",BE98-BF98)</f>
        <v>n/a</v>
      </c>
      <c r="BI98" s="160" t="str">
        <f t="shared" ref="BI98:BI104" si="151">IF(BG98="n/a","n/a",BE98-BG98)</f>
        <v>n/a</v>
      </c>
      <c r="BJ98" s="158">
        <f>'Staff input data'!AL98</f>
        <v>0</v>
      </c>
      <c r="BK98" s="158" t="str">
        <f>'Desired output'!AN98</f>
        <v>n/a</v>
      </c>
      <c r="BL98" s="158" t="str">
        <f>'EB Model output'!AM98</f>
        <v>n/a</v>
      </c>
      <c r="BM98" s="160" t="str">
        <f t="shared" ref="BM98:BM104" si="152">IF(BK98="n/a","n/a",BJ98-BK98)</f>
        <v>n/a</v>
      </c>
      <c r="BN98" s="160" t="str">
        <f t="shared" ref="BN98:BN104" si="153">IF(BL98="n/a","n/a",BJ98-BL98)</f>
        <v>n/a</v>
      </c>
      <c r="BO98" s="171">
        <f>'Staff input data'!AM98</f>
        <v>0</v>
      </c>
      <c r="BP98" s="171">
        <f>'Desired output'!AO98</f>
        <v>0</v>
      </c>
      <c r="BQ98" s="171" t="str">
        <f>'EB Model output'!AN98</f>
        <v>n/a</v>
      </c>
      <c r="BR98" s="172">
        <f t="shared" ref="BR98:BR104" si="154">IF(BP98="n/a","n/a",BO98-BP98)</f>
        <v>0</v>
      </c>
      <c r="BS98" s="172" t="str">
        <f t="shared" ref="BS98:BS104" si="155">IF(BQ98="n/a","n/a",BO98-BQ98)</f>
        <v>n/a</v>
      </c>
      <c r="BT98" s="161">
        <f>'Staff input data'!AN98</f>
        <v>0</v>
      </c>
      <c r="BU98" s="161" t="str">
        <f>'Desired output'!AP98</f>
        <v>n/a</v>
      </c>
      <c r="BV98" s="161" t="str">
        <f>'EB Model output'!AO98</f>
        <v>n/a</v>
      </c>
      <c r="BW98" s="160" t="str">
        <f t="shared" ref="BW98:BW104" si="156">IF(BU98="n/a","n/a",BT98-BU98)</f>
        <v>n/a</v>
      </c>
      <c r="BX98" s="173" t="str">
        <f t="shared" ref="BX98:BX104" si="157">IF(BV98="n/a","n/a",BT98-BV98)</f>
        <v>n/a</v>
      </c>
    </row>
    <row r="99" spans="1:76" x14ac:dyDescent="0.2">
      <c r="A99" s="99" t="str">
        <f>IF('Student input data'!B99="","-",'Student input data'!B99)</f>
        <v>-</v>
      </c>
      <c r="B99" s="158">
        <f>'Staff input data'!C99</f>
        <v>0</v>
      </c>
      <c r="C99" s="159">
        <f>'Desired output'!C99</f>
        <v>0</v>
      </c>
      <c r="D99" s="159">
        <f>'EB Model output'!C99</f>
        <v>0</v>
      </c>
      <c r="E99" s="159">
        <f t="shared" si="128"/>
        <v>0</v>
      </c>
      <c r="F99" s="159">
        <f t="shared" si="129"/>
        <v>0</v>
      </c>
      <c r="G99" s="159">
        <f>'Staff input data'!R99</f>
        <v>0</v>
      </c>
      <c r="H99" s="159" t="str">
        <f>'Desired output'!R99</f>
        <v>n/a</v>
      </c>
      <c r="I99" s="159" t="str">
        <f>'EB Model output'!R99</f>
        <v>n/a</v>
      </c>
      <c r="J99" s="159" t="str">
        <f t="shared" si="130"/>
        <v>n/a</v>
      </c>
      <c r="K99" s="160" t="str">
        <f t="shared" si="131"/>
        <v>n/a</v>
      </c>
      <c r="L99" s="159">
        <f>'Staff input data'!Z99</f>
        <v>0</v>
      </c>
      <c r="M99" s="159" t="str">
        <f>'Desired output'!Z99</f>
        <v>n/a</v>
      </c>
      <c r="N99" s="159" t="str">
        <f>'EB Model output'!Z99</f>
        <v>n/a</v>
      </c>
      <c r="O99" s="160" t="str">
        <f t="shared" si="132"/>
        <v>n/a</v>
      </c>
      <c r="P99" s="160" t="str">
        <f t="shared" si="133"/>
        <v>n/a</v>
      </c>
      <c r="Q99" s="159">
        <f>'Staff input data'!W99</f>
        <v>0</v>
      </c>
      <c r="R99" s="159" t="str">
        <f>'Desired output'!W99</f>
        <v>n/a</v>
      </c>
      <c r="S99" s="159" t="str">
        <f>'EB Model output'!W99</f>
        <v>n/a</v>
      </c>
      <c r="T99" s="160" t="str">
        <f t="shared" si="134"/>
        <v>n/a</v>
      </c>
      <c r="U99" s="160" t="str">
        <f t="shared" si="135"/>
        <v>n/a</v>
      </c>
      <c r="V99" s="159">
        <f>'Staff input data'!U99</f>
        <v>0</v>
      </c>
      <c r="W99" s="159" t="str">
        <f>'Desired output'!U99</f>
        <v>n/a</v>
      </c>
      <c r="X99" s="159" t="str">
        <f>'EB Model output'!U99</f>
        <v>n/a</v>
      </c>
      <c r="Y99" s="160" t="str">
        <f t="shared" si="136"/>
        <v>n/a</v>
      </c>
      <c r="Z99" s="160" t="str">
        <f t="shared" si="137"/>
        <v>n/a</v>
      </c>
      <c r="AA99" s="159">
        <f>'Staff input data'!X99</f>
        <v>0</v>
      </c>
      <c r="AB99" s="159" t="str">
        <f>'Desired output'!X99</f>
        <v>n/a</v>
      </c>
      <c r="AC99" s="159">
        <f>'EB Model output'!X99</f>
        <v>0</v>
      </c>
      <c r="AD99" s="160" t="str">
        <f t="shared" si="138"/>
        <v>n/a</v>
      </c>
      <c r="AE99" s="160">
        <f t="shared" si="139"/>
        <v>0</v>
      </c>
      <c r="AF99" s="159">
        <f>'Staff input data'!Y99</f>
        <v>0</v>
      </c>
      <c r="AG99" s="159" t="str">
        <f>'Desired output'!Y99</f>
        <v>n/a</v>
      </c>
      <c r="AH99" s="159">
        <f>'EB Model output'!Y99</f>
        <v>0</v>
      </c>
      <c r="AI99" s="160" t="str">
        <f t="shared" si="140"/>
        <v>n/a</v>
      </c>
      <c r="AJ99" s="160">
        <f t="shared" si="141"/>
        <v>0</v>
      </c>
      <c r="AK99" s="159">
        <f>'Staff input data'!AF99</f>
        <v>0</v>
      </c>
      <c r="AL99" s="159" t="str">
        <f>'Desired output'!AH99</f>
        <v>n/a</v>
      </c>
      <c r="AM99" s="159" t="str">
        <f>'EB Model output'!AG99</f>
        <v>n/a</v>
      </c>
      <c r="AN99" s="160" t="str">
        <f t="shared" si="142"/>
        <v>n/a</v>
      </c>
      <c r="AO99" s="160" t="str">
        <f t="shared" si="143"/>
        <v>n/a</v>
      </c>
      <c r="AP99" s="159">
        <f>'Staff input data'!AA99</f>
        <v>0</v>
      </c>
      <c r="AQ99" s="160" t="str">
        <f>'Desired output'!AA99</f>
        <v>n/a</v>
      </c>
      <c r="AR99" s="159" t="str">
        <f>'EB Model output'!AA99</f>
        <v>n/a</v>
      </c>
      <c r="AS99" s="160" t="str">
        <f t="shared" si="144"/>
        <v>n/a</v>
      </c>
      <c r="AT99" s="160" t="str">
        <f t="shared" si="145"/>
        <v>n/a</v>
      </c>
      <c r="AU99" s="159">
        <f>'Staff input data'!AC99</f>
        <v>0</v>
      </c>
      <c r="AV99" s="170">
        <f>SUM('Desired output'!AC99:'Desired output'!AD99)</f>
        <v>0</v>
      </c>
      <c r="AW99" s="170">
        <f>SUM('EB Model output'!AC99:'EB Model output'!AD99)</f>
        <v>0</v>
      </c>
      <c r="AX99" s="160">
        <f t="shared" si="146"/>
        <v>0</v>
      </c>
      <c r="AY99" s="160">
        <f t="shared" si="147"/>
        <v>0</v>
      </c>
      <c r="AZ99" s="159">
        <f>'Staff input data'!AH99</f>
        <v>0</v>
      </c>
      <c r="BA99" s="159" t="str">
        <f>'Desired output'!AJ99</f>
        <v>n/a</v>
      </c>
      <c r="BB99" s="159" t="str">
        <f>'EB Model output'!AI99</f>
        <v>n/a</v>
      </c>
      <c r="BC99" s="160" t="str">
        <f t="shared" si="148"/>
        <v>n/a</v>
      </c>
      <c r="BD99" s="160" t="str">
        <f t="shared" si="149"/>
        <v>n/a</v>
      </c>
      <c r="BE99" s="159">
        <f>'Staff input data'!AG99</f>
        <v>0</v>
      </c>
      <c r="BF99" s="159" t="str">
        <f>'Desired output'!AI99</f>
        <v>n/a</v>
      </c>
      <c r="BG99" s="159" t="str">
        <f>'EB Model output'!AH99</f>
        <v>n/a</v>
      </c>
      <c r="BH99" s="160" t="str">
        <f t="shared" si="150"/>
        <v>n/a</v>
      </c>
      <c r="BI99" s="160" t="str">
        <f t="shared" si="151"/>
        <v>n/a</v>
      </c>
      <c r="BJ99" s="158">
        <f>'Staff input data'!AL99</f>
        <v>0</v>
      </c>
      <c r="BK99" s="158" t="str">
        <f>'Desired output'!AN99</f>
        <v>n/a</v>
      </c>
      <c r="BL99" s="158" t="str">
        <f>'EB Model output'!AM99</f>
        <v>n/a</v>
      </c>
      <c r="BM99" s="160" t="str">
        <f t="shared" si="152"/>
        <v>n/a</v>
      </c>
      <c r="BN99" s="160" t="str">
        <f t="shared" si="153"/>
        <v>n/a</v>
      </c>
      <c r="BO99" s="171">
        <f>'Staff input data'!AM99</f>
        <v>0</v>
      </c>
      <c r="BP99" s="171">
        <f>'Desired output'!AO99</f>
        <v>0</v>
      </c>
      <c r="BQ99" s="171" t="str">
        <f>'EB Model output'!AN99</f>
        <v>n/a</v>
      </c>
      <c r="BR99" s="172">
        <f t="shared" si="154"/>
        <v>0</v>
      </c>
      <c r="BS99" s="172" t="str">
        <f t="shared" si="155"/>
        <v>n/a</v>
      </c>
      <c r="BT99" s="161">
        <f>'Staff input data'!AN99</f>
        <v>0</v>
      </c>
      <c r="BU99" s="161" t="str">
        <f>'Desired output'!AP99</f>
        <v>n/a</v>
      </c>
      <c r="BV99" s="161" t="str">
        <f>'EB Model output'!AO99</f>
        <v>n/a</v>
      </c>
      <c r="BW99" s="160" t="str">
        <f t="shared" si="156"/>
        <v>n/a</v>
      </c>
      <c r="BX99" s="173" t="str">
        <f t="shared" si="157"/>
        <v>n/a</v>
      </c>
    </row>
    <row r="100" spans="1:76" x14ac:dyDescent="0.2">
      <c r="A100" s="99" t="str">
        <f>IF('Student input data'!B100="","-",'Student input data'!B100)</f>
        <v>-</v>
      </c>
      <c r="B100" s="158">
        <f>'Staff input data'!C100</f>
        <v>0</v>
      </c>
      <c r="C100" s="159">
        <f>'Desired output'!C100</f>
        <v>0</v>
      </c>
      <c r="D100" s="159">
        <f>'EB Model output'!C100</f>
        <v>0</v>
      </c>
      <c r="E100" s="159">
        <f t="shared" si="128"/>
        <v>0</v>
      </c>
      <c r="F100" s="159">
        <f t="shared" si="129"/>
        <v>0</v>
      </c>
      <c r="G100" s="159">
        <f>'Staff input data'!R100</f>
        <v>0</v>
      </c>
      <c r="H100" s="159" t="str">
        <f>'Desired output'!R100</f>
        <v>n/a</v>
      </c>
      <c r="I100" s="159" t="str">
        <f>'EB Model output'!R100</f>
        <v>n/a</v>
      </c>
      <c r="J100" s="159" t="str">
        <f t="shared" si="130"/>
        <v>n/a</v>
      </c>
      <c r="K100" s="160" t="str">
        <f t="shared" si="131"/>
        <v>n/a</v>
      </c>
      <c r="L100" s="159">
        <f>'Staff input data'!Z100</f>
        <v>0</v>
      </c>
      <c r="M100" s="159" t="str">
        <f>'Desired output'!Z100</f>
        <v>n/a</v>
      </c>
      <c r="N100" s="159" t="str">
        <f>'EB Model output'!Z100</f>
        <v>n/a</v>
      </c>
      <c r="O100" s="160" t="str">
        <f t="shared" si="132"/>
        <v>n/a</v>
      </c>
      <c r="P100" s="160" t="str">
        <f t="shared" si="133"/>
        <v>n/a</v>
      </c>
      <c r="Q100" s="159">
        <f>'Staff input data'!W100</f>
        <v>0</v>
      </c>
      <c r="R100" s="159" t="str">
        <f>'Desired output'!W100</f>
        <v>n/a</v>
      </c>
      <c r="S100" s="159" t="str">
        <f>'EB Model output'!W100</f>
        <v>n/a</v>
      </c>
      <c r="T100" s="160" t="str">
        <f t="shared" si="134"/>
        <v>n/a</v>
      </c>
      <c r="U100" s="160" t="str">
        <f t="shared" si="135"/>
        <v>n/a</v>
      </c>
      <c r="V100" s="159">
        <f>'Staff input data'!U100</f>
        <v>0</v>
      </c>
      <c r="W100" s="159" t="str">
        <f>'Desired output'!U100</f>
        <v>n/a</v>
      </c>
      <c r="X100" s="159" t="str">
        <f>'EB Model output'!U100</f>
        <v>n/a</v>
      </c>
      <c r="Y100" s="160" t="str">
        <f t="shared" si="136"/>
        <v>n/a</v>
      </c>
      <c r="Z100" s="160" t="str">
        <f t="shared" si="137"/>
        <v>n/a</v>
      </c>
      <c r="AA100" s="159">
        <f>'Staff input data'!X100</f>
        <v>0</v>
      </c>
      <c r="AB100" s="159" t="str">
        <f>'Desired output'!X100</f>
        <v>n/a</v>
      </c>
      <c r="AC100" s="159">
        <f>'EB Model output'!X100</f>
        <v>0</v>
      </c>
      <c r="AD100" s="160" t="str">
        <f t="shared" si="138"/>
        <v>n/a</v>
      </c>
      <c r="AE100" s="160">
        <f t="shared" si="139"/>
        <v>0</v>
      </c>
      <c r="AF100" s="159">
        <f>'Staff input data'!Y100</f>
        <v>0</v>
      </c>
      <c r="AG100" s="159" t="str">
        <f>'Desired output'!Y100</f>
        <v>n/a</v>
      </c>
      <c r="AH100" s="159">
        <f>'EB Model output'!Y100</f>
        <v>0</v>
      </c>
      <c r="AI100" s="160" t="str">
        <f t="shared" si="140"/>
        <v>n/a</v>
      </c>
      <c r="AJ100" s="160">
        <f t="shared" si="141"/>
        <v>0</v>
      </c>
      <c r="AK100" s="159">
        <f>'Staff input data'!AF100</f>
        <v>0</v>
      </c>
      <c r="AL100" s="159" t="str">
        <f>'Desired output'!AH100</f>
        <v>n/a</v>
      </c>
      <c r="AM100" s="159" t="str">
        <f>'EB Model output'!AG100</f>
        <v>n/a</v>
      </c>
      <c r="AN100" s="160" t="str">
        <f t="shared" si="142"/>
        <v>n/a</v>
      </c>
      <c r="AO100" s="160" t="str">
        <f t="shared" si="143"/>
        <v>n/a</v>
      </c>
      <c r="AP100" s="159">
        <f>'Staff input data'!AA100</f>
        <v>0</v>
      </c>
      <c r="AQ100" s="160" t="str">
        <f>'Desired output'!AA100</f>
        <v>n/a</v>
      </c>
      <c r="AR100" s="159" t="str">
        <f>'EB Model output'!AA100</f>
        <v>n/a</v>
      </c>
      <c r="AS100" s="160" t="str">
        <f t="shared" si="144"/>
        <v>n/a</v>
      </c>
      <c r="AT100" s="160" t="str">
        <f t="shared" si="145"/>
        <v>n/a</v>
      </c>
      <c r="AU100" s="159">
        <f>'Staff input data'!AC100</f>
        <v>0</v>
      </c>
      <c r="AV100" s="170">
        <f>SUM('Desired output'!AC100:'Desired output'!AD100)</f>
        <v>0</v>
      </c>
      <c r="AW100" s="170">
        <f>SUM('EB Model output'!AC100:'EB Model output'!AD100)</f>
        <v>0</v>
      </c>
      <c r="AX100" s="160">
        <f t="shared" si="146"/>
        <v>0</v>
      </c>
      <c r="AY100" s="160">
        <f t="shared" si="147"/>
        <v>0</v>
      </c>
      <c r="AZ100" s="159">
        <f>'Staff input data'!AH100</f>
        <v>0</v>
      </c>
      <c r="BA100" s="159" t="str">
        <f>'Desired output'!AJ100</f>
        <v>n/a</v>
      </c>
      <c r="BB100" s="159" t="str">
        <f>'EB Model output'!AI100</f>
        <v>n/a</v>
      </c>
      <c r="BC100" s="160" t="str">
        <f t="shared" si="148"/>
        <v>n/a</v>
      </c>
      <c r="BD100" s="160" t="str">
        <f t="shared" si="149"/>
        <v>n/a</v>
      </c>
      <c r="BE100" s="159">
        <f>'Staff input data'!AG100</f>
        <v>0</v>
      </c>
      <c r="BF100" s="159" t="str">
        <f>'Desired output'!AI100</f>
        <v>n/a</v>
      </c>
      <c r="BG100" s="159" t="str">
        <f>'EB Model output'!AH100</f>
        <v>n/a</v>
      </c>
      <c r="BH100" s="160" t="str">
        <f t="shared" si="150"/>
        <v>n/a</v>
      </c>
      <c r="BI100" s="160" t="str">
        <f t="shared" si="151"/>
        <v>n/a</v>
      </c>
      <c r="BJ100" s="158">
        <f>'Staff input data'!AL100</f>
        <v>0</v>
      </c>
      <c r="BK100" s="158" t="str">
        <f>'Desired output'!AN100</f>
        <v>n/a</v>
      </c>
      <c r="BL100" s="158" t="str">
        <f>'EB Model output'!AM100</f>
        <v>n/a</v>
      </c>
      <c r="BM100" s="160" t="str">
        <f t="shared" si="152"/>
        <v>n/a</v>
      </c>
      <c r="BN100" s="160" t="str">
        <f t="shared" si="153"/>
        <v>n/a</v>
      </c>
      <c r="BO100" s="171">
        <f>'Staff input data'!AM100</f>
        <v>0</v>
      </c>
      <c r="BP100" s="171">
        <f>'Desired output'!AO100</f>
        <v>0</v>
      </c>
      <c r="BQ100" s="171" t="str">
        <f>'EB Model output'!AN100</f>
        <v>n/a</v>
      </c>
      <c r="BR100" s="172">
        <f t="shared" si="154"/>
        <v>0</v>
      </c>
      <c r="BS100" s="172" t="str">
        <f t="shared" si="155"/>
        <v>n/a</v>
      </c>
      <c r="BT100" s="161">
        <f>'Staff input data'!AN100</f>
        <v>0</v>
      </c>
      <c r="BU100" s="161" t="str">
        <f>'Desired output'!AP100</f>
        <v>n/a</v>
      </c>
      <c r="BV100" s="161" t="str">
        <f>'EB Model output'!AO100</f>
        <v>n/a</v>
      </c>
      <c r="BW100" s="160" t="str">
        <f t="shared" si="156"/>
        <v>n/a</v>
      </c>
      <c r="BX100" s="173" t="str">
        <f t="shared" si="157"/>
        <v>n/a</v>
      </c>
    </row>
    <row r="101" spans="1:76" x14ac:dyDescent="0.2">
      <c r="A101" s="99" t="str">
        <f>IF('Student input data'!B101="","-",'Student input data'!B101)</f>
        <v>-</v>
      </c>
      <c r="B101" s="158">
        <f>'Staff input data'!C101</f>
        <v>0</v>
      </c>
      <c r="C101" s="159">
        <f>'Desired output'!C101</f>
        <v>0</v>
      </c>
      <c r="D101" s="159">
        <f>'EB Model output'!C101</f>
        <v>0</v>
      </c>
      <c r="E101" s="159">
        <f t="shared" si="128"/>
        <v>0</v>
      </c>
      <c r="F101" s="159">
        <f t="shared" si="129"/>
        <v>0</v>
      </c>
      <c r="G101" s="159">
        <f>'Staff input data'!R101</f>
        <v>0</v>
      </c>
      <c r="H101" s="159" t="str">
        <f>'Desired output'!R101</f>
        <v>n/a</v>
      </c>
      <c r="I101" s="159" t="str">
        <f>'EB Model output'!R101</f>
        <v>n/a</v>
      </c>
      <c r="J101" s="159" t="str">
        <f t="shared" si="130"/>
        <v>n/a</v>
      </c>
      <c r="K101" s="160" t="str">
        <f t="shared" si="131"/>
        <v>n/a</v>
      </c>
      <c r="L101" s="159">
        <f>'Staff input data'!Z101</f>
        <v>0</v>
      </c>
      <c r="M101" s="159" t="str">
        <f>'Desired output'!Z101</f>
        <v>n/a</v>
      </c>
      <c r="N101" s="159" t="str">
        <f>'EB Model output'!Z101</f>
        <v>n/a</v>
      </c>
      <c r="O101" s="160" t="str">
        <f t="shared" si="132"/>
        <v>n/a</v>
      </c>
      <c r="P101" s="160" t="str">
        <f t="shared" si="133"/>
        <v>n/a</v>
      </c>
      <c r="Q101" s="159">
        <f>'Staff input data'!W101</f>
        <v>0</v>
      </c>
      <c r="R101" s="159" t="str">
        <f>'Desired output'!W101</f>
        <v>n/a</v>
      </c>
      <c r="S101" s="159" t="str">
        <f>'EB Model output'!W101</f>
        <v>n/a</v>
      </c>
      <c r="T101" s="160" t="str">
        <f t="shared" si="134"/>
        <v>n/a</v>
      </c>
      <c r="U101" s="160" t="str">
        <f t="shared" si="135"/>
        <v>n/a</v>
      </c>
      <c r="V101" s="159">
        <f>'Staff input data'!U101</f>
        <v>0</v>
      </c>
      <c r="W101" s="159" t="str">
        <f>'Desired output'!U101</f>
        <v>n/a</v>
      </c>
      <c r="X101" s="159" t="str">
        <f>'EB Model output'!U101</f>
        <v>n/a</v>
      </c>
      <c r="Y101" s="160" t="str">
        <f t="shared" si="136"/>
        <v>n/a</v>
      </c>
      <c r="Z101" s="160" t="str">
        <f t="shared" si="137"/>
        <v>n/a</v>
      </c>
      <c r="AA101" s="159">
        <f>'Staff input data'!X101</f>
        <v>0</v>
      </c>
      <c r="AB101" s="159" t="str">
        <f>'Desired output'!X101</f>
        <v>n/a</v>
      </c>
      <c r="AC101" s="159">
        <f>'EB Model output'!X101</f>
        <v>0</v>
      </c>
      <c r="AD101" s="160" t="str">
        <f t="shared" si="138"/>
        <v>n/a</v>
      </c>
      <c r="AE101" s="160">
        <f t="shared" si="139"/>
        <v>0</v>
      </c>
      <c r="AF101" s="159">
        <f>'Staff input data'!Y101</f>
        <v>0</v>
      </c>
      <c r="AG101" s="159" t="str">
        <f>'Desired output'!Y101</f>
        <v>n/a</v>
      </c>
      <c r="AH101" s="159">
        <f>'EB Model output'!Y101</f>
        <v>0</v>
      </c>
      <c r="AI101" s="160" t="str">
        <f t="shared" si="140"/>
        <v>n/a</v>
      </c>
      <c r="AJ101" s="160">
        <f t="shared" si="141"/>
        <v>0</v>
      </c>
      <c r="AK101" s="159">
        <f>'Staff input data'!AF101</f>
        <v>0</v>
      </c>
      <c r="AL101" s="159" t="str">
        <f>'Desired output'!AH101</f>
        <v>n/a</v>
      </c>
      <c r="AM101" s="159" t="str">
        <f>'EB Model output'!AG101</f>
        <v>n/a</v>
      </c>
      <c r="AN101" s="160" t="str">
        <f t="shared" si="142"/>
        <v>n/a</v>
      </c>
      <c r="AO101" s="160" t="str">
        <f t="shared" si="143"/>
        <v>n/a</v>
      </c>
      <c r="AP101" s="159">
        <f>'Staff input data'!AA101</f>
        <v>0</v>
      </c>
      <c r="AQ101" s="160" t="str">
        <f>'Desired output'!AA101</f>
        <v>n/a</v>
      </c>
      <c r="AR101" s="159" t="str">
        <f>'EB Model output'!AA101</f>
        <v>n/a</v>
      </c>
      <c r="AS101" s="160" t="str">
        <f t="shared" si="144"/>
        <v>n/a</v>
      </c>
      <c r="AT101" s="160" t="str">
        <f t="shared" si="145"/>
        <v>n/a</v>
      </c>
      <c r="AU101" s="159">
        <f>'Staff input data'!AC101</f>
        <v>0</v>
      </c>
      <c r="AV101" s="170">
        <f>SUM('Desired output'!AC101:'Desired output'!AD101)</f>
        <v>0</v>
      </c>
      <c r="AW101" s="170">
        <f>SUM('EB Model output'!AC101:'EB Model output'!AD101)</f>
        <v>0</v>
      </c>
      <c r="AX101" s="160">
        <f t="shared" si="146"/>
        <v>0</v>
      </c>
      <c r="AY101" s="160">
        <f t="shared" si="147"/>
        <v>0</v>
      </c>
      <c r="AZ101" s="159">
        <f>'Staff input data'!AH101</f>
        <v>0</v>
      </c>
      <c r="BA101" s="159" t="str">
        <f>'Desired output'!AJ101</f>
        <v>n/a</v>
      </c>
      <c r="BB101" s="159" t="str">
        <f>'EB Model output'!AI101</f>
        <v>n/a</v>
      </c>
      <c r="BC101" s="160" t="str">
        <f t="shared" si="148"/>
        <v>n/a</v>
      </c>
      <c r="BD101" s="160" t="str">
        <f t="shared" si="149"/>
        <v>n/a</v>
      </c>
      <c r="BE101" s="159">
        <f>'Staff input data'!AG101</f>
        <v>0</v>
      </c>
      <c r="BF101" s="159" t="str">
        <f>'Desired output'!AI101</f>
        <v>n/a</v>
      </c>
      <c r="BG101" s="159" t="str">
        <f>'EB Model output'!AH101</f>
        <v>n/a</v>
      </c>
      <c r="BH101" s="160" t="str">
        <f t="shared" si="150"/>
        <v>n/a</v>
      </c>
      <c r="BI101" s="160" t="str">
        <f t="shared" si="151"/>
        <v>n/a</v>
      </c>
      <c r="BJ101" s="158">
        <f>'Staff input data'!AL101</f>
        <v>0</v>
      </c>
      <c r="BK101" s="158" t="str">
        <f>'Desired output'!AN101</f>
        <v>n/a</v>
      </c>
      <c r="BL101" s="158" t="str">
        <f>'EB Model output'!AM101</f>
        <v>n/a</v>
      </c>
      <c r="BM101" s="160" t="str">
        <f t="shared" si="152"/>
        <v>n/a</v>
      </c>
      <c r="BN101" s="160" t="str">
        <f t="shared" si="153"/>
        <v>n/a</v>
      </c>
      <c r="BO101" s="171">
        <f>'Staff input data'!AM101</f>
        <v>0</v>
      </c>
      <c r="BP101" s="171">
        <f>'Desired output'!AO101</f>
        <v>0</v>
      </c>
      <c r="BQ101" s="171" t="str">
        <f>'EB Model output'!AN101</f>
        <v>n/a</v>
      </c>
      <c r="BR101" s="172">
        <f t="shared" si="154"/>
        <v>0</v>
      </c>
      <c r="BS101" s="172" t="str">
        <f t="shared" si="155"/>
        <v>n/a</v>
      </c>
      <c r="BT101" s="161">
        <f>'Staff input data'!AN101</f>
        <v>0</v>
      </c>
      <c r="BU101" s="161" t="str">
        <f>'Desired output'!AP101</f>
        <v>n/a</v>
      </c>
      <c r="BV101" s="161" t="str">
        <f>'EB Model output'!AO101</f>
        <v>n/a</v>
      </c>
      <c r="BW101" s="160" t="str">
        <f t="shared" si="156"/>
        <v>n/a</v>
      </c>
      <c r="BX101" s="173" t="str">
        <f t="shared" si="157"/>
        <v>n/a</v>
      </c>
    </row>
    <row r="102" spans="1:76" x14ac:dyDescent="0.2">
      <c r="A102" s="99" t="str">
        <f>IF('Student input data'!B102="","-",'Student input data'!B102)</f>
        <v>-</v>
      </c>
      <c r="B102" s="158">
        <f>'Staff input data'!C102</f>
        <v>0</v>
      </c>
      <c r="C102" s="159">
        <f>'Desired output'!C102</f>
        <v>0</v>
      </c>
      <c r="D102" s="159">
        <f>'EB Model output'!C102</f>
        <v>0</v>
      </c>
      <c r="E102" s="159">
        <f t="shared" si="128"/>
        <v>0</v>
      </c>
      <c r="F102" s="159">
        <f t="shared" si="129"/>
        <v>0</v>
      </c>
      <c r="G102" s="159">
        <f>'Staff input data'!R102</f>
        <v>0</v>
      </c>
      <c r="H102" s="159" t="str">
        <f>'Desired output'!R102</f>
        <v>n/a</v>
      </c>
      <c r="I102" s="159" t="str">
        <f>'EB Model output'!R102</f>
        <v>n/a</v>
      </c>
      <c r="J102" s="159" t="str">
        <f t="shared" si="130"/>
        <v>n/a</v>
      </c>
      <c r="K102" s="160" t="str">
        <f t="shared" si="131"/>
        <v>n/a</v>
      </c>
      <c r="L102" s="159">
        <f>'Staff input data'!Z102</f>
        <v>0</v>
      </c>
      <c r="M102" s="159" t="str">
        <f>'Desired output'!Z102</f>
        <v>n/a</v>
      </c>
      <c r="N102" s="159" t="str">
        <f>'EB Model output'!Z102</f>
        <v>n/a</v>
      </c>
      <c r="O102" s="160" t="str">
        <f t="shared" si="132"/>
        <v>n/a</v>
      </c>
      <c r="P102" s="160" t="str">
        <f t="shared" si="133"/>
        <v>n/a</v>
      </c>
      <c r="Q102" s="159">
        <f>'Staff input data'!W102</f>
        <v>0</v>
      </c>
      <c r="R102" s="159" t="str">
        <f>'Desired output'!W102</f>
        <v>n/a</v>
      </c>
      <c r="S102" s="159" t="str">
        <f>'EB Model output'!W102</f>
        <v>n/a</v>
      </c>
      <c r="T102" s="160" t="str">
        <f t="shared" si="134"/>
        <v>n/a</v>
      </c>
      <c r="U102" s="160" t="str">
        <f t="shared" si="135"/>
        <v>n/a</v>
      </c>
      <c r="V102" s="159">
        <f>'Staff input data'!U102</f>
        <v>0</v>
      </c>
      <c r="W102" s="159" t="str">
        <f>'Desired output'!U102</f>
        <v>n/a</v>
      </c>
      <c r="X102" s="159" t="str">
        <f>'EB Model output'!U102</f>
        <v>n/a</v>
      </c>
      <c r="Y102" s="160" t="str">
        <f t="shared" si="136"/>
        <v>n/a</v>
      </c>
      <c r="Z102" s="160" t="str">
        <f t="shared" si="137"/>
        <v>n/a</v>
      </c>
      <c r="AA102" s="159">
        <f>'Staff input data'!X102</f>
        <v>0</v>
      </c>
      <c r="AB102" s="159" t="str">
        <f>'Desired output'!X102</f>
        <v>n/a</v>
      </c>
      <c r="AC102" s="159">
        <f>'EB Model output'!X102</f>
        <v>0</v>
      </c>
      <c r="AD102" s="160" t="str">
        <f t="shared" si="138"/>
        <v>n/a</v>
      </c>
      <c r="AE102" s="160">
        <f t="shared" si="139"/>
        <v>0</v>
      </c>
      <c r="AF102" s="159">
        <f>'Staff input data'!Y102</f>
        <v>0</v>
      </c>
      <c r="AG102" s="159" t="str">
        <f>'Desired output'!Y102</f>
        <v>n/a</v>
      </c>
      <c r="AH102" s="159">
        <f>'EB Model output'!Y102</f>
        <v>0</v>
      </c>
      <c r="AI102" s="160" t="str">
        <f t="shared" si="140"/>
        <v>n/a</v>
      </c>
      <c r="AJ102" s="160">
        <f t="shared" si="141"/>
        <v>0</v>
      </c>
      <c r="AK102" s="159">
        <f>'Staff input data'!AF102</f>
        <v>0</v>
      </c>
      <c r="AL102" s="159" t="str">
        <f>'Desired output'!AH102</f>
        <v>n/a</v>
      </c>
      <c r="AM102" s="159" t="str">
        <f>'EB Model output'!AG102</f>
        <v>n/a</v>
      </c>
      <c r="AN102" s="160" t="str">
        <f t="shared" si="142"/>
        <v>n/a</v>
      </c>
      <c r="AO102" s="160" t="str">
        <f t="shared" si="143"/>
        <v>n/a</v>
      </c>
      <c r="AP102" s="159">
        <f>'Staff input data'!AA102</f>
        <v>0</v>
      </c>
      <c r="AQ102" s="160" t="str">
        <f>'Desired output'!AA102</f>
        <v>n/a</v>
      </c>
      <c r="AR102" s="159" t="str">
        <f>'EB Model output'!AA102</f>
        <v>n/a</v>
      </c>
      <c r="AS102" s="160" t="str">
        <f t="shared" si="144"/>
        <v>n/a</v>
      </c>
      <c r="AT102" s="160" t="str">
        <f t="shared" si="145"/>
        <v>n/a</v>
      </c>
      <c r="AU102" s="159">
        <f>'Staff input data'!AC102</f>
        <v>0</v>
      </c>
      <c r="AV102" s="170">
        <f>SUM('Desired output'!AC102:'Desired output'!AD102)</f>
        <v>0</v>
      </c>
      <c r="AW102" s="170">
        <f>SUM('EB Model output'!AC102:'EB Model output'!AD102)</f>
        <v>0</v>
      </c>
      <c r="AX102" s="160">
        <f t="shared" si="146"/>
        <v>0</v>
      </c>
      <c r="AY102" s="160">
        <f t="shared" si="147"/>
        <v>0</v>
      </c>
      <c r="AZ102" s="159">
        <f>'Staff input data'!AH102</f>
        <v>0</v>
      </c>
      <c r="BA102" s="159" t="str">
        <f>'Desired output'!AJ102</f>
        <v>n/a</v>
      </c>
      <c r="BB102" s="159" t="str">
        <f>'EB Model output'!AI102</f>
        <v>n/a</v>
      </c>
      <c r="BC102" s="160" t="str">
        <f t="shared" si="148"/>
        <v>n/a</v>
      </c>
      <c r="BD102" s="160" t="str">
        <f t="shared" si="149"/>
        <v>n/a</v>
      </c>
      <c r="BE102" s="159">
        <f>'Staff input data'!AG102</f>
        <v>0</v>
      </c>
      <c r="BF102" s="159" t="str">
        <f>'Desired output'!AI102</f>
        <v>n/a</v>
      </c>
      <c r="BG102" s="159" t="str">
        <f>'EB Model output'!AH102</f>
        <v>n/a</v>
      </c>
      <c r="BH102" s="160" t="str">
        <f t="shared" si="150"/>
        <v>n/a</v>
      </c>
      <c r="BI102" s="160" t="str">
        <f t="shared" si="151"/>
        <v>n/a</v>
      </c>
      <c r="BJ102" s="158">
        <f>'Staff input data'!AL102</f>
        <v>0</v>
      </c>
      <c r="BK102" s="158" t="str">
        <f>'Desired output'!AN102</f>
        <v>n/a</v>
      </c>
      <c r="BL102" s="158" t="str">
        <f>'EB Model output'!AM102</f>
        <v>n/a</v>
      </c>
      <c r="BM102" s="160" t="str">
        <f t="shared" si="152"/>
        <v>n/a</v>
      </c>
      <c r="BN102" s="160" t="str">
        <f t="shared" si="153"/>
        <v>n/a</v>
      </c>
      <c r="BO102" s="171">
        <f>'Staff input data'!AM102</f>
        <v>0</v>
      </c>
      <c r="BP102" s="171">
        <f>'Desired output'!AO102</f>
        <v>0</v>
      </c>
      <c r="BQ102" s="171" t="str">
        <f>'EB Model output'!AN102</f>
        <v>n/a</v>
      </c>
      <c r="BR102" s="172">
        <f t="shared" si="154"/>
        <v>0</v>
      </c>
      <c r="BS102" s="172" t="str">
        <f t="shared" si="155"/>
        <v>n/a</v>
      </c>
      <c r="BT102" s="161">
        <f>'Staff input data'!AN102</f>
        <v>0</v>
      </c>
      <c r="BU102" s="161" t="str">
        <f>'Desired output'!AP102</f>
        <v>n/a</v>
      </c>
      <c r="BV102" s="161" t="str">
        <f>'EB Model output'!AO102</f>
        <v>n/a</v>
      </c>
      <c r="BW102" s="160" t="str">
        <f t="shared" si="156"/>
        <v>n/a</v>
      </c>
      <c r="BX102" s="173" t="str">
        <f t="shared" si="157"/>
        <v>n/a</v>
      </c>
    </row>
    <row r="103" spans="1:76" x14ac:dyDescent="0.2">
      <c r="A103" s="99" t="str">
        <f>IF('Student input data'!B103="","-",'Student input data'!B103)</f>
        <v>-</v>
      </c>
      <c r="B103" s="158">
        <f>'Staff input data'!C103</f>
        <v>0</v>
      </c>
      <c r="C103" s="159">
        <f>'Desired output'!C103</f>
        <v>0</v>
      </c>
      <c r="D103" s="159">
        <f>'EB Model output'!C103</f>
        <v>0</v>
      </c>
      <c r="E103" s="159">
        <f t="shared" si="128"/>
        <v>0</v>
      </c>
      <c r="F103" s="159">
        <f t="shared" si="129"/>
        <v>0</v>
      </c>
      <c r="G103" s="159">
        <f>'Staff input data'!R103</f>
        <v>0</v>
      </c>
      <c r="H103" s="159" t="str">
        <f>'Desired output'!R103</f>
        <v>n/a</v>
      </c>
      <c r="I103" s="159" t="str">
        <f>'EB Model output'!R103</f>
        <v>n/a</v>
      </c>
      <c r="J103" s="159" t="str">
        <f t="shared" si="130"/>
        <v>n/a</v>
      </c>
      <c r="K103" s="160" t="str">
        <f t="shared" si="131"/>
        <v>n/a</v>
      </c>
      <c r="L103" s="159">
        <f>'Staff input data'!Z103</f>
        <v>0</v>
      </c>
      <c r="M103" s="159" t="str">
        <f>'Desired output'!Z103</f>
        <v>n/a</v>
      </c>
      <c r="N103" s="159" t="str">
        <f>'EB Model output'!Z103</f>
        <v>n/a</v>
      </c>
      <c r="O103" s="160" t="str">
        <f t="shared" si="132"/>
        <v>n/a</v>
      </c>
      <c r="P103" s="160" t="str">
        <f t="shared" si="133"/>
        <v>n/a</v>
      </c>
      <c r="Q103" s="159">
        <f>'Staff input data'!W103</f>
        <v>0</v>
      </c>
      <c r="R103" s="159" t="str">
        <f>'Desired output'!W103</f>
        <v>n/a</v>
      </c>
      <c r="S103" s="159" t="str">
        <f>'EB Model output'!W103</f>
        <v>n/a</v>
      </c>
      <c r="T103" s="160" t="str">
        <f t="shared" si="134"/>
        <v>n/a</v>
      </c>
      <c r="U103" s="160" t="str">
        <f t="shared" si="135"/>
        <v>n/a</v>
      </c>
      <c r="V103" s="159">
        <f>'Staff input data'!U103</f>
        <v>0</v>
      </c>
      <c r="W103" s="159" t="str">
        <f>'Desired output'!U103</f>
        <v>n/a</v>
      </c>
      <c r="X103" s="159" t="str">
        <f>'EB Model output'!U103</f>
        <v>n/a</v>
      </c>
      <c r="Y103" s="160" t="str">
        <f t="shared" si="136"/>
        <v>n/a</v>
      </c>
      <c r="Z103" s="160" t="str">
        <f t="shared" si="137"/>
        <v>n/a</v>
      </c>
      <c r="AA103" s="159">
        <f>'Staff input data'!X103</f>
        <v>0</v>
      </c>
      <c r="AB103" s="159" t="str">
        <f>'Desired output'!X103</f>
        <v>n/a</v>
      </c>
      <c r="AC103" s="159">
        <f>'EB Model output'!X103</f>
        <v>0</v>
      </c>
      <c r="AD103" s="160" t="str">
        <f t="shared" si="138"/>
        <v>n/a</v>
      </c>
      <c r="AE103" s="160">
        <f t="shared" si="139"/>
        <v>0</v>
      </c>
      <c r="AF103" s="159">
        <f>'Staff input data'!Y103</f>
        <v>0</v>
      </c>
      <c r="AG103" s="159" t="str">
        <f>'Desired output'!Y103</f>
        <v>n/a</v>
      </c>
      <c r="AH103" s="159">
        <f>'EB Model output'!Y103</f>
        <v>0</v>
      </c>
      <c r="AI103" s="160" t="str">
        <f t="shared" si="140"/>
        <v>n/a</v>
      </c>
      <c r="AJ103" s="160">
        <f t="shared" si="141"/>
        <v>0</v>
      </c>
      <c r="AK103" s="159">
        <f>'Staff input data'!AF103</f>
        <v>0</v>
      </c>
      <c r="AL103" s="159" t="str">
        <f>'Desired output'!AH103</f>
        <v>n/a</v>
      </c>
      <c r="AM103" s="159" t="str">
        <f>'EB Model output'!AG103</f>
        <v>n/a</v>
      </c>
      <c r="AN103" s="160" t="str">
        <f t="shared" si="142"/>
        <v>n/a</v>
      </c>
      <c r="AO103" s="160" t="str">
        <f t="shared" si="143"/>
        <v>n/a</v>
      </c>
      <c r="AP103" s="159">
        <f>'Staff input data'!AA103</f>
        <v>0</v>
      </c>
      <c r="AQ103" s="160" t="str">
        <f>'Desired output'!AA103</f>
        <v>n/a</v>
      </c>
      <c r="AR103" s="159" t="str">
        <f>'EB Model output'!AA103</f>
        <v>n/a</v>
      </c>
      <c r="AS103" s="160" t="str">
        <f t="shared" si="144"/>
        <v>n/a</v>
      </c>
      <c r="AT103" s="160" t="str">
        <f t="shared" si="145"/>
        <v>n/a</v>
      </c>
      <c r="AU103" s="159">
        <f>'Staff input data'!AC103</f>
        <v>0</v>
      </c>
      <c r="AV103" s="170">
        <f>SUM('Desired output'!AC103:'Desired output'!AD103)</f>
        <v>0</v>
      </c>
      <c r="AW103" s="170">
        <f>SUM('EB Model output'!AC103:'EB Model output'!AD103)</f>
        <v>0</v>
      </c>
      <c r="AX103" s="160">
        <f t="shared" si="146"/>
        <v>0</v>
      </c>
      <c r="AY103" s="160">
        <f t="shared" si="147"/>
        <v>0</v>
      </c>
      <c r="AZ103" s="159">
        <f>'Staff input data'!AH103</f>
        <v>0</v>
      </c>
      <c r="BA103" s="159" t="str">
        <f>'Desired output'!AJ103</f>
        <v>n/a</v>
      </c>
      <c r="BB103" s="159" t="str">
        <f>'EB Model output'!AI103</f>
        <v>n/a</v>
      </c>
      <c r="BC103" s="160" t="str">
        <f t="shared" si="148"/>
        <v>n/a</v>
      </c>
      <c r="BD103" s="160" t="str">
        <f t="shared" si="149"/>
        <v>n/a</v>
      </c>
      <c r="BE103" s="159">
        <f>'Staff input data'!AG103</f>
        <v>0</v>
      </c>
      <c r="BF103" s="159" t="str">
        <f>'Desired output'!AI103</f>
        <v>n/a</v>
      </c>
      <c r="BG103" s="159" t="str">
        <f>'EB Model output'!AH103</f>
        <v>n/a</v>
      </c>
      <c r="BH103" s="160" t="str">
        <f t="shared" si="150"/>
        <v>n/a</v>
      </c>
      <c r="BI103" s="160" t="str">
        <f t="shared" si="151"/>
        <v>n/a</v>
      </c>
      <c r="BJ103" s="158">
        <f>'Staff input data'!AL103</f>
        <v>0</v>
      </c>
      <c r="BK103" s="158" t="str">
        <f>'Desired output'!AN103</f>
        <v>n/a</v>
      </c>
      <c r="BL103" s="158" t="str">
        <f>'EB Model output'!AM103</f>
        <v>n/a</v>
      </c>
      <c r="BM103" s="160" t="str">
        <f t="shared" si="152"/>
        <v>n/a</v>
      </c>
      <c r="BN103" s="160" t="str">
        <f t="shared" si="153"/>
        <v>n/a</v>
      </c>
      <c r="BO103" s="171">
        <f>'Staff input data'!AM103</f>
        <v>0</v>
      </c>
      <c r="BP103" s="171">
        <f>'Desired output'!AO103</f>
        <v>0</v>
      </c>
      <c r="BQ103" s="171" t="str">
        <f>'EB Model output'!AN103</f>
        <v>n/a</v>
      </c>
      <c r="BR103" s="172">
        <f t="shared" si="154"/>
        <v>0</v>
      </c>
      <c r="BS103" s="172" t="str">
        <f t="shared" si="155"/>
        <v>n/a</v>
      </c>
      <c r="BT103" s="161">
        <f>'Staff input data'!AN103</f>
        <v>0</v>
      </c>
      <c r="BU103" s="161" t="str">
        <f>'Desired output'!AP103</f>
        <v>n/a</v>
      </c>
      <c r="BV103" s="161" t="str">
        <f>'EB Model output'!AO103</f>
        <v>n/a</v>
      </c>
      <c r="BW103" s="160" t="str">
        <f t="shared" si="156"/>
        <v>n/a</v>
      </c>
      <c r="BX103" s="173" t="str">
        <f t="shared" si="157"/>
        <v>n/a</v>
      </c>
    </row>
    <row r="104" spans="1:76" x14ac:dyDescent="0.2">
      <c r="A104" s="99" t="str">
        <f>IF('Student input data'!B104="","-",'Student input data'!B104)</f>
        <v>-</v>
      </c>
      <c r="B104" s="158">
        <f>'Staff input data'!C104</f>
        <v>0</v>
      </c>
      <c r="C104" s="159">
        <f>'Desired output'!C104</f>
        <v>0</v>
      </c>
      <c r="D104" s="159">
        <f>'EB Model output'!C104</f>
        <v>0</v>
      </c>
      <c r="E104" s="159">
        <f t="shared" si="128"/>
        <v>0</v>
      </c>
      <c r="F104" s="159">
        <f t="shared" si="129"/>
        <v>0</v>
      </c>
      <c r="G104" s="159">
        <f>'Staff input data'!R104</f>
        <v>0</v>
      </c>
      <c r="H104" s="159" t="str">
        <f>'Desired output'!R104</f>
        <v>n/a</v>
      </c>
      <c r="I104" s="159" t="str">
        <f>'EB Model output'!R104</f>
        <v>n/a</v>
      </c>
      <c r="J104" s="159" t="str">
        <f t="shared" si="130"/>
        <v>n/a</v>
      </c>
      <c r="K104" s="160" t="str">
        <f t="shared" si="131"/>
        <v>n/a</v>
      </c>
      <c r="L104" s="159">
        <f>'Staff input data'!Z104</f>
        <v>0</v>
      </c>
      <c r="M104" s="159" t="str">
        <f>'Desired output'!Z104</f>
        <v>n/a</v>
      </c>
      <c r="N104" s="159" t="str">
        <f>'EB Model output'!Z104</f>
        <v>n/a</v>
      </c>
      <c r="O104" s="160" t="str">
        <f t="shared" si="132"/>
        <v>n/a</v>
      </c>
      <c r="P104" s="160" t="str">
        <f t="shared" si="133"/>
        <v>n/a</v>
      </c>
      <c r="Q104" s="159">
        <f>'Staff input data'!W104</f>
        <v>0</v>
      </c>
      <c r="R104" s="159" t="str">
        <f>'Desired output'!W104</f>
        <v>n/a</v>
      </c>
      <c r="S104" s="159" t="str">
        <f>'EB Model output'!W104</f>
        <v>n/a</v>
      </c>
      <c r="T104" s="160" t="str">
        <f t="shared" si="134"/>
        <v>n/a</v>
      </c>
      <c r="U104" s="160" t="str">
        <f t="shared" si="135"/>
        <v>n/a</v>
      </c>
      <c r="V104" s="159">
        <f>'Staff input data'!U104</f>
        <v>0</v>
      </c>
      <c r="W104" s="159" t="str">
        <f>'Desired output'!U104</f>
        <v>n/a</v>
      </c>
      <c r="X104" s="159" t="str">
        <f>'EB Model output'!U104</f>
        <v>n/a</v>
      </c>
      <c r="Y104" s="160" t="str">
        <f t="shared" si="136"/>
        <v>n/a</v>
      </c>
      <c r="Z104" s="160" t="str">
        <f t="shared" si="137"/>
        <v>n/a</v>
      </c>
      <c r="AA104" s="159">
        <f>'Staff input data'!X104</f>
        <v>0</v>
      </c>
      <c r="AB104" s="159" t="str">
        <f>'Desired output'!X104</f>
        <v>n/a</v>
      </c>
      <c r="AC104" s="159">
        <f>'EB Model output'!X104</f>
        <v>0</v>
      </c>
      <c r="AD104" s="160" t="str">
        <f t="shared" si="138"/>
        <v>n/a</v>
      </c>
      <c r="AE104" s="160">
        <f t="shared" si="139"/>
        <v>0</v>
      </c>
      <c r="AF104" s="159">
        <f>'Staff input data'!Y104</f>
        <v>0</v>
      </c>
      <c r="AG104" s="159" t="str">
        <f>'Desired output'!Y104</f>
        <v>n/a</v>
      </c>
      <c r="AH104" s="159">
        <f>'EB Model output'!Y104</f>
        <v>0</v>
      </c>
      <c r="AI104" s="160" t="str">
        <f t="shared" si="140"/>
        <v>n/a</v>
      </c>
      <c r="AJ104" s="160">
        <f t="shared" si="141"/>
        <v>0</v>
      </c>
      <c r="AK104" s="159">
        <f>'Staff input data'!AF104</f>
        <v>0</v>
      </c>
      <c r="AL104" s="159" t="str">
        <f>'Desired output'!AH104</f>
        <v>n/a</v>
      </c>
      <c r="AM104" s="159" t="str">
        <f>'EB Model output'!AG104</f>
        <v>n/a</v>
      </c>
      <c r="AN104" s="160" t="str">
        <f t="shared" si="142"/>
        <v>n/a</v>
      </c>
      <c r="AO104" s="160" t="str">
        <f t="shared" si="143"/>
        <v>n/a</v>
      </c>
      <c r="AP104" s="159">
        <f>'Staff input data'!AA104</f>
        <v>0</v>
      </c>
      <c r="AQ104" s="160" t="str">
        <f>'Desired output'!AA104</f>
        <v>n/a</v>
      </c>
      <c r="AR104" s="159" t="str">
        <f>'EB Model output'!AA104</f>
        <v>n/a</v>
      </c>
      <c r="AS104" s="160" t="str">
        <f t="shared" si="144"/>
        <v>n/a</v>
      </c>
      <c r="AT104" s="160" t="str">
        <f t="shared" si="145"/>
        <v>n/a</v>
      </c>
      <c r="AU104" s="159">
        <f>'Staff input data'!AC104</f>
        <v>0</v>
      </c>
      <c r="AV104" s="170">
        <f>SUM('Desired output'!AC104:'Desired output'!AD104)</f>
        <v>0</v>
      </c>
      <c r="AW104" s="170">
        <f>SUM('EB Model output'!AC104:'EB Model output'!AD104)</f>
        <v>0</v>
      </c>
      <c r="AX104" s="160">
        <f t="shared" si="146"/>
        <v>0</v>
      </c>
      <c r="AY104" s="160">
        <f t="shared" si="147"/>
        <v>0</v>
      </c>
      <c r="AZ104" s="159">
        <f>'Staff input data'!AH104</f>
        <v>0</v>
      </c>
      <c r="BA104" s="159" t="str">
        <f>'Desired output'!AJ104</f>
        <v>n/a</v>
      </c>
      <c r="BB104" s="159" t="str">
        <f>'EB Model output'!AI104</f>
        <v>n/a</v>
      </c>
      <c r="BC104" s="160" t="str">
        <f t="shared" si="148"/>
        <v>n/a</v>
      </c>
      <c r="BD104" s="160" t="str">
        <f t="shared" si="149"/>
        <v>n/a</v>
      </c>
      <c r="BE104" s="159">
        <f>'Staff input data'!AG104</f>
        <v>0</v>
      </c>
      <c r="BF104" s="159" t="str">
        <f>'Desired output'!AI104</f>
        <v>n/a</v>
      </c>
      <c r="BG104" s="159" t="str">
        <f>'EB Model output'!AH104</f>
        <v>n/a</v>
      </c>
      <c r="BH104" s="160" t="str">
        <f t="shared" si="150"/>
        <v>n/a</v>
      </c>
      <c r="BI104" s="160" t="str">
        <f t="shared" si="151"/>
        <v>n/a</v>
      </c>
      <c r="BJ104" s="158">
        <f>'Staff input data'!AL104</f>
        <v>0</v>
      </c>
      <c r="BK104" s="158" t="str">
        <f>'Desired output'!AN104</f>
        <v>n/a</v>
      </c>
      <c r="BL104" s="158" t="str">
        <f>'EB Model output'!AM104</f>
        <v>n/a</v>
      </c>
      <c r="BM104" s="160" t="str">
        <f t="shared" si="152"/>
        <v>n/a</v>
      </c>
      <c r="BN104" s="160" t="str">
        <f t="shared" si="153"/>
        <v>n/a</v>
      </c>
      <c r="BO104" s="171">
        <f>'Staff input data'!AM104</f>
        <v>0</v>
      </c>
      <c r="BP104" s="171">
        <f>'Desired output'!AO104</f>
        <v>0</v>
      </c>
      <c r="BQ104" s="171" t="str">
        <f>'EB Model output'!AN104</f>
        <v>n/a</v>
      </c>
      <c r="BR104" s="172">
        <f t="shared" si="154"/>
        <v>0</v>
      </c>
      <c r="BS104" s="172" t="str">
        <f t="shared" si="155"/>
        <v>n/a</v>
      </c>
      <c r="BT104" s="161">
        <f>'Staff input data'!AN104</f>
        <v>0</v>
      </c>
      <c r="BU104" s="161" t="str">
        <f>'Desired output'!AP104</f>
        <v>n/a</v>
      </c>
      <c r="BV104" s="161" t="str">
        <f>'EB Model output'!AO104</f>
        <v>n/a</v>
      </c>
      <c r="BW104" s="160" t="str">
        <f t="shared" si="156"/>
        <v>n/a</v>
      </c>
      <c r="BX104" s="174" t="str">
        <f t="shared" si="157"/>
        <v>n/a</v>
      </c>
    </row>
    <row r="105" spans="1:76" x14ac:dyDescent="0.2">
      <c r="A105" s="163" t="s">
        <v>135</v>
      </c>
      <c r="B105" s="164">
        <f>SUM(B97:B104)</f>
        <v>0</v>
      </c>
      <c r="C105" s="165">
        <f>SUM(C97:C104)</f>
        <v>6.4285714285714288</v>
      </c>
      <c r="D105" s="165">
        <f t="shared" ref="D105:BJ105" si="158">SUM(D97:D104)</f>
        <v>6.4285714285714288</v>
      </c>
      <c r="E105" s="165">
        <f t="shared" si="158"/>
        <v>-6.4285714285714288</v>
      </c>
      <c r="F105" s="165">
        <f t="shared" si="158"/>
        <v>-6.4285714285714288</v>
      </c>
      <c r="G105" s="165">
        <f t="shared" si="158"/>
        <v>0</v>
      </c>
      <c r="H105" s="165">
        <f t="shared" si="158"/>
        <v>0</v>
      </c>
      <c r="I105" s="165">
        <f t="shared" si="158"/>
        <v>0</v>
      </c>
      <c r="J105" s="165">
        <f t="shared" si="158"/>
        <v>0</v>
      </c>
      <c r="K105" s="165">
        <f t="shared" si="158"/>
        <v>0</v>
      </c>
      <c r="L105" s="165">
        <f t="shared" si="158"/>
        <v>0</v>
      </c>
      <c r="M105" s="165">
        <f t="shared" si="158"/>
        <v>0</v>
      </c>
      <c r="N105" s="165">
        <f t="shared" si="158"/>
        <v>0</v>
      </c>
      <c r="O105" s="165">
        <f t="shared" si="158"/>
        <v>0</v>
      </c>
      <c r="P105" s="165">
        <f t="shared" si="158"/>
        <v>0</v>
      </c>
      <c r="Q105" s="165">
        <f t="shared" si="158"/>
        <v>0</v>
      </c>
      <c r="R105" s="165">
        <f t="shared" si="158"/>
        <v>0</v>
      </c>
      <c r="S105" s="165">
        <f t="shared" si="158"/>
        <v>0</v>
      </c>
      <c r="T105" s="165">
        <f t="shared" si="158"/>
        <v>0</v>
      </c>
      <c r="U105" s="165">
        <f t="shared" si="158"/>
        <v>0</v>
      </c>
      <c r="V105" s="165">
        <f t="shared" si="158"/>
        <v>0</v>
      </c>
      <c r="W105" s="165">
        <f t="shared" si="158"/>
        <v>0</v>
      </c>
      <c r="X105" s="165">
        <f t="shared" si="158"/>
        <v>0</v>
      </c>
      <c r="Y105" s="165">
        <f t="shared" si="158"/>
        <v>0</v>
      </c>
      <c r="Z105" s="165">
        <f t="shared" si="158"/>
        <v>0</v>
      </c>
      <c r="AA105" s="165">
        <f t="shared" si="158"/>
        <v>0</v>
      </c>
      <c r="AB105" s="165">
        <f t="shared" si="158"/>
        <v>0</v>
      </c>
      <c r="AC105" s="165">
        <f t="shared" si="158"/>
        <v>0</v>
      </c>
      <c r="AD105" s="165">
        <f t="shared" si="158"/>
        <v>0</v>
      </c>
      <c r="AE105" s="165">
        <f t="shared" si="158"/>
        <v>0</v>
      </c>
      <c r="AF105" s="165">
        <f t="shared" si="158"/>
        <v>0</v>
      </c>
      <c r="AG105" s="165">
        <f t="shared" si="158"/>
        <v>0</v>
      </c>
      <c r="AH105" s="165">
        <f t="shared" si="158"/>
        <v>0</v>
      </c>
      <c r="AI105" s="165">
        <f t="shared" si="158"/>
        <v>0</v>
      </c>
      <c r="AJ105" s="165">
        <f t="shared" si="158"/>
        <v>0</v>
      </c>
      <c r="AK105" s="165">
        <f t="shared" si="158"/>
        <v>0</v>
      </c>
      <c r="AL105" s="165">
        <f t="shared" si="158"/>
        <v>0</v>
      </c>
      <c r="AM105" s="165">
        <f t="shared" si="158"/>
        <v>0</v>
      </c>
      <c r="AN105" s="165">
        <f t="shared" si="158"/>
        <v>0</v>
      </c>
      <c r="AO105" s="165">
        <f t="shared" si="158"/>
        <v>0</v>
      </c>
      <c r="AP105" s="165">
        <f t="shared" si="158"/>
        <v>0</v>
      </c>
      <c r="AQ105" s="165">
        <f t="shared" si="158"/>
        <v>0</v>
      </c>
      <c r="AR105" s="165">
        <f t="shared" si="158"/>
        <v>0</v>
      </c>
      <c r="AS105" s="165">
        <f t="shared" si="158"/>
        <v>0</v>
      </c>
      <c r="AT105" s="165">
        <f t="shared" si="158"/>
        <v>0</v>
      </c>
      <c r="AU105" s="165">
        <f t="shared" si="158"/>
        <v>0</v>
      </c>
      <c r="AV105" s="165">
        <f t="shared" si="158"/>
        <v>0</v>
      </c>
      <c r="AW105" s="165">
        <f t="shared" si="158"/>
        <v>0</v>
      </c>
      <c r="AX105" s="165">
        <f t="shared" si="158"/>
        <v>0</v>
      </c>
      <c r="AY105" s="165">
        <f t="shared" si="158"/>
        <v>0</v>
      </c>
      <c r="AZ105" s="165">
        <f t="shared" si="158"/>
        <v>0</v>
      </c>
      <c r="BA105" s="165">
        <f t="shared" si="158"/>
        <v>0</v>
      </c>
      <c r="BB105" s="165">
        <f t="shared" si="158"/>
        <v>0</v>
      </c>
      <c r="BC105" s="165">
        <f t="shared" si="158"/>
        <v>0</v>
      </c>
      <c r="BD105" s="165">
        <f t="shared" si="158"/>
        <v>0</v>
      </c>
      <c r="BE105" s="165">
        <f t="shared" si="158"/>
        <v>0</v>
      </c>
      <c r="BF105" s="165">
        <f t="shared" si="158"/>
        <v>0</v>
      </c>
      <c r="BG105" s="165">
        <f t="shared" si="158"/>
        <v>0</v>
      </c>
      <c r="BH105" s="165">
        <f t="shared" si="158"/>
        <v>0</v>
      </c>
      <c r="BI105" s="165">
        <f t="shared" si="158"/>
        <v>0</v>
      </c>
      <c r="BJ105" s="165">
        <f t="shared" si="158"/>
        <v>0</v>
      </c>
      <c r="BK105" s="165">
        <f t="shared" ref="BK105:BX105" si="159">SUM(BK97:BK104)</f>
        <v>0</v>
      </c>
      <c r="BL105" s="165">
        <f t="shared" si="159"/>
        <v>0</v>
      </c>
      <c r="BM105" s="165">
        <f t="shared" si="159"/>
        <v>0</v>
      </c>
      <c r="BN105" s="165">
        <f t="shared" si="159"/>
        <v>0</v>
      </c>
      <c r="BO105" s="165">
        <f t="shared" si="159"/>
        <v>0</v>
      </c>
      <c r="BP105" s="165">
        <f t="shared" si="159"/>
        <v>1</v>
      </c>
      <c r="BQ105" s="165">
        <f t="shared" si="159"/>
        <v>1</v>
      </c>
      <c r="BR105" s="165">
        <f t="shared" si="159"/>
        <v>-1</v>
      </c>
      <c r="BS105" s="165">
        <f t="shared" si="159"/>
        <v>-1</v>
      </c>
      <c r="BT105" s="165">
        <f t="shared" si="159"/>
        <v>0</v>
      </c>
      <c r="BU105" s="165">
        <f t="shared" si="159"/>
        <v>0</v>
      </c>
      <c r="BV105" s="165">
        <f t="shared" si="159"/>
        <v>0</v>
      </c>
      <c r="BW105" s="165">
        <f t="shared" si="159"/>
        <v>0</v>
      </c>
      <c r="BX105" s="166">
        <f t="shared" si="159"/>
        <v>0</v>
      </c>
    </row>
    <row r="106" spans="1:76" x14ac:dyDescent="0.2">
      <c r="A106" s="94"/>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row>
    <row r="107" spans="1:76" x14ac:dyDescent="0.2">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row>
    <row r="108" spans="1:76" x14ac:dyDescent="0.2">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row>
    <row r="109" spans="1:76" s="176" customFormat="1" ht="17" thickBot="1" x14ac:dyDescent="0.25">
      <c r="A109" s="37" t="s">
        <v>56</v>
      </c>
      <c r="B109" s="175">
        <f t="shared" ref="B109:AG109" si="160">B53+B71+B89+B105</f>
        <v>166</v>
      </c>
      <c r="C109" s="175">
        <f t="shared" si="160"/>
        <v>519.74857142857138</v>
      </c>
      <c r="D109" s="175">
        <f t="shared" si="160"/>
        <v>519.74857142857138</v>
      </c>
      <c r="E109" s="175">
        <f t="shared" si="160"/>
        <v>-353.74857142857138</v>
      </c>
      <c r="F109" s="175">
        <f t="shared" si="160"/>
        <v>-353.74857142857138</v>
      </c>
      <c r="G109" s="175">
        <f t="shared" si="160"/>
        <v>56</v>
      </c>
      <c r="H109" s="175">
        <f t="shared" si="160"/>
        <v>112.33599999999998</v>
      </c>
      <c r="I109" s="175">
        <f t="shared" si="160"/>
        <v>112.33599999999998</v>
      </c>
      <c r="J109" s="175">
        <f t="shared" si="160"/>
        <v>-56.335999999999991</v>
      </c>
      <c r="K109" s="175">
        <f t="shared" si="160"/>
        <v>-56.335999999999991</v>
      </c>
      <c r="L109" s="175">
        <f t="shared" si="160"/>
        <v>28</v>
      </c>
      <c r="M109" s="175">
        <f t="shared" si="160"/>
        <v>64.503546099290787</v>
      </c>
      <c r="N109" s="175">
        <f t="shared" si="160"/>
        <v>64.503546099290787</v>
      </c>
      <c r="O109" s="175">
        <f t="shared" si="160"/>
        <v>-36.50354609929078</v>
      </c>
      <c r="P109" s="175">
        <f t="shared" si="160"/>
        <v>-36.50354609929078</v>
      </c>
      <c r="Q109" s="175">
        <f t="shared" si="160"/>
        <v>14</v>
      </c>
      <c r="R109" s="175">
        <f t="shared" si="160"/>
        <v>10.4</v>
      </c>
      <c r="S109" s="175">
        <f t="shared" si="160"/>
        <v>10.4</v>
      </c>
      <c r="T109" s="175">
        <f t="shared" si="160"/>
        <v>3.6</v>
      </c>
      <c r="U109" s="175">
        <f t="shared" si="160"/>
        <v>3.6</v>
      </c>
      <c r="V109" s="175">
        <f t="shared" si="160"/>
        <v>7.5</v>
      </c>
      <c r="W109" s="175">
        <f t="shared" si="160"/>
        <v>44.724999999999994</v>
      </c>
      <c r="X109" s="175">
        <f t="shared" si="160"/>
        <v>44.724999999999994</v>
      </c>
      <c r="Y109" s="175">
        <f t="shared" si="160"/>
        <v>-37.224999999999994</v>
      </c>
      <c r="Z109" s="175">
        <f t="shared" si="160"/>
        <v>-37.224999999999994</v>
      </c>
      <c r="AA109" s="175">
        <f t="shared" si="160"/>
        <v>0</v>
      </c>
      <c r="AB109" s="175">
        <f t="shared" si="160"/>
        <v>6.1458333333333339</v>
      </c>
      <c r="AC109" s="175">
        <f t="shared" si="160"/>
        <v>6.1458333333333339</v>
      </c>
      <c r="AD109" s="175">
        <f t="shared" si="160"/>
        <v>-6.1458333333333339</v>
      </c>
      <c r="AE109" s="175">
        <f t="shared" si="160"/>
        <v>-6.1458333333333339</v>
      </c>
      <c r="AF109" s="175">
        <f t="shared" si="160"/>
        <v>0</v>
      </c>
      <c r="AG109" s="175">
        <f t="shared" si="160"/>
        <v>6.1458333333333339</v>
      </c>
      <c r="AH109" s="175">
        <f t="shared" ref="AH109:BM109" si="161">AH53+AH71+AH89+AH105</f>
        <v>6.1458333333333339</v>
      </c>
      <c r="AI109" s="175">
        <f t="shared" si="161"/>
        <v>-6.1458333333333339</v>
      </c>
      <c r="AJ109" s="175">
        <f t="shared" si="161"/>
        <v>-6.1458333333333339</v>
      </c>
      <c r="AK109" s="175">
        <f t="shared" si="161"/>
        <v>35</v>
      </c>
      <c r="AL109" s="175">
        <f t="shared" si="161"/>
        <v>9.0950000000000002E-6</v>
      </c>
      <c r="AM109" s="175">
        <f t="shared" si="161"/>
        <v>9.0949999999999993E-7</v>
      </c>
      <c r="AN109" s="175">
        <f t="shared" si="161"/>
        <v>34.999990905000004</v>
      </c>
      <c r="AO109" s="175">
        <f t="shared" si="161"/>
        <v>34.999999090499998</v>
      </c>
      <c r="AP109" s="175">
        <f t="shared" si="161"/>
        <v>7</v>
      </c>
      <c r="AQ109" s="175">
        <f t="shared" si="161"/>
        <v>8</v>
      </c>
      <c r="AR109" s="175">
        <f t="shared" si="161"/>
        <v>8</v>
      </c>
      <c r="AS109" s="175">
        <f t="shared" si="161"/>
        <v>-1</v>
      </c>
      <c r="AT109" s="175">
        <f t="shared" si="161"/>
        <v>-1</v>
      </c>
      <c r="AU109" s="175">
        <f t="shared" si="161"/>
        <v>10.5</v>
      </c>
      <c r="AV109" s="175">
        <f t="shared" si="161"/>
        <v>39.173777777777779</v>
      </c>
      <c r="AW109" s="175">
        <f t="shared" si="161"/>
        <v>39.173777777777779</v>
      </c>
      <c r="AX109" s="175">
        <f t="shared" si="161"/>
        <v>-28.673777777777779</v>
      </c>
      <c r="AY109" s="175">
        <f t="shared" si="161"/>
        <v>-28.673777777777779</v>
      </c>
      <c r="AZ109" s="175">
        <f t="shared" si="161"/>
        <v>6</v>
      </c>
      <c r="BA109" s="175">
        <f t="shared" si="161"/>
        <v>41.455555555555563</v>
      </c>
      <c r="BB109" s="175">
        <f t="shared" si="161"/>
        <v>41.455555555555563</v>
      </c>
      <c r="BC109" s="175">
        <f t="shared" si="161"/>
        <v>-35.455555555555563</v>
      </c>
      <c r="BD109" s="175">
        <f t="shared" si="161"/>
        <v>-35.455555555555563</v>
      </c>
      <c r="BE109" s="175">
        <f t="shared" si="161"/>
        <v>40</v>
      </c>
      <c r="BF109" s="175">
        <f t="shared" si="161"/>
        <v>0</v>
      </c>
      <c r="BG109" s="175">
        <f t="shared" si="161"/>
        <v>0</v>
      </c>
      <c r="BH109" s="175">
        <f t="shared" si="161"/>
        <v>40</v>
      </c>
      <c r="BI109" s="175">
        <f t="shared" si="161"/>
        <v>40</v>
      </c>
      <c r="BJ109" s="175">
        <f t="shared" si="161"/>
        <v>8</v>
      </c>
      <c r="BK109" s="175">
        <f t="shared" si="161"/>
        <v>8</v>
      </c>
      <c r="BL109" s="175">
        <f t="shared" si="161"/>
        <v>8</v>
      </c>
      <c r="BM109" s="175">
        <f t="shared" si="161"/>
        <v>0</v>
      </c>
      <c r="BN109" s="175">
        <f t="shared" ref="BN109:BX109" si="162">BN53+BN71+BN89+BN105</f>
        <v>0</v>
      </c>
      <c r="BO109" s="175">
        <f t="shared" si="162"/>
        <v>13</v>
      </c>
      <c r="BP109" s="175">
        <f t="shared" si="162"/>
        <v>15.177777777777777</v>
      </c>
      <c r="BQ109" s="175">
        <f t="shared" si="162"/>
        <v>15.177777777777777</v>
      </c>
      <c r="BR109" s="175">
        <f t="shared" si="162"/>
        <v>-2.1777777777777776</v>
      </c>
      <c r="BS109" s="175">
        <f t="shared" si="162"/>
        <v>-2.1777777777777776</v>
      </c>
      <c r="BT109" s="175">
        <f t="shared" si="162"/>
        <v>22</v>
      </c>
      <c r="BU109" s="175">
        <f t="shared" si="162"/>
        <v>41.455555555555563</v>
      </c>
      <c r="BV109" s="175">
        <f t="shared" si="162"/>
        <v>41.455555555555563</v>
      </c>
      <c r="BW109" s="175">
        <f t="shared" si="162"/>
        <v>-19.455555555555559</v>
      </c>
      <c r="BX109" s="175">
        <f t="shared" si="162"/>
        <v>-19.455555555555559</v>
      </c>
    </row>
    <row r="110" spans="1:76" ht="17" thickTop="1" x14ac:dyDescent="0.2">
      <c r="C110" s="167"/>
      <c r="D110" s="167"/>
      <c r="E110" s="167"/>
      <c r="F110" s="167"/>
      <c r="G110" s="167"/>
      <c r="H110" s="167"/>
      <c r="I110" s="167"/>
      <c r="J110" s="167"/>
      <c r="K110" s="168"/>
      <c r="L110" s="168"/>
      <c r="M110" s="168"/>
      <c r="N110" s="168"/>
      <c r="O110" s="168"/>
      <c r="P110" s="168"/>
      <c r="Q110" s="168"/>
      <c r="R110" s="168"/>
      <c r="S110" s="168"/>
      <c r="T110" s="168"/>
      <c r="U110" s="168"/>
      <c r="V110" s="167"/>
      <c r="W110" s="167"/>
      <c r="X110" s="167"/>
      <c r="Y110" s="167"/>
      <c r="Z110" s="167"/>
      <c r="AA110" s="167"/>
      <c r="AB110" s="167"/>
      <c r="AC110" s="167"/>
      <c r="AD110" s="167"/>
      <c r="AE110" s="94"/>
      <c r="AF110" s="94"/>
      <c r="AG110" s="94"/>
      <c r="AH110" s="94"/>
      <c r="AI110" s="94"/>
      <c r="AJ110" s="94"/>
      <c r="AK110" s="94"/>
      <c r="AL110" s="17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row>
    <row r="111" spans="1:76" x14ac:dyDescent="0.2">
      <c r="B111" s="144"/>
      <c r="D111" s="145"/>
      <c r="E111" s="145"/>
      <c r="F111" s="145"/>
      <c r="G111" s="145"/>
      <c r="H111" s="145"/>
      <c r="I111" s="145"/>
      <c r="J111" s="145"/>
      <c r="K111" s="145"/>
      <c r="L111" s="145"/>
      <c r="M111" s="145"/>
      <c r="N111" s="145"/>
      <c r="O111" s="145"/>
      <c r="P111" s="145"/>
      <c r="Q111" s="145"/>
      <c r="R111" s="145"/>
      <c r="S111" s="145"/>
      <c r="T111" s="145"/>
      <c r="U111" s="145"/>
      <c r="W111" s="145"/>
      <c r="X111" s="145"/>
      <c r="Y111" s="145"/>
      <c r="Z111" s="145"/>
      <c r="AA111" s="145"/>
      <c r="AB111" s="145"/>
      <c r="AC111" s="145"/>
      <c r="AD111" s="145"/>
      <c r="AE111" s="146"/>
      <c r="AF111" s="147"/>
      <c r="AG111" s="147"/>
      <c r="AH111" s="147"/>
      <c r="AI111" s="147"/>
      <c r="AJ111" s="147"/>
      <c r="AK111" s="147"/>
      <c r="AL111" s="147"/>
      <c r="AM111" s="147"/>
      <c r="AN111" s="147"/>
      <c r="AO111" s="94"/>
      <c r="AP111" s="148"/>
      <c r="AQ111" s="147"/>
      <c r="AR111" s="147"/>
      <c r="AS111" s="147"/>
      <c r="AT111" s="147"/>
      <c r="AU111" s="147"/>
      <c r="AV111" s="147"/>
      <c r="AW111" s="147"/>
      <c r="AX111" s="147"/>
      <c r="AY111" s="147"/>
      <c r="AZ111" s="147"/>
      <c r="BA111" s="147"/>
      <c r="BB111" s="147"/>
      <c r="BC111" s="147"/>
      <c r="BD111" s="147"/>
      <c r="BE111" s="147"/>
      <c r="BF111" s="147"/>
      <c r="BG111" s="147"/>
      <c r="BH111" s="147"/>
      <c r="BI111" s="147"/>
    </row>
  </sheetData>
  <mergeCells count="60">
    <mergeCell ref="AF11:AJ11"/>
    <mergeCell ref="AK11:AO11"/>
    <mergeCell ref="AP11:AT11"/>
    <mergeCell ref="AU11:AY11"/>
    <mergeCell ref="AK95:AO95"/>
    <mergeCell ref="AK77:AO77"/>
    <mergeCell ref="AP77:AT77"/>
    <mergeCell ref="AU77:AY77"/>
    <mergeCell ref="BJ11:BN11"/>
    <mergeCell ref="AF59:AJ59"/>
    <mergeCell ref="AK59:AO59"/>
    <mergeCell ref="BT95:BX95"/>
    <mergeCell ref="AU95:AY95"/>
    <mergeCell ref="AZ95:BD95"/>
    <mergeCell ref="BE95:BI95"/>
    <mergeCell ref="BO95:BS95"/>
    <mergeCell ref="AP59:AT59"/>
    <mergeCell ref="AU59:AY59"/>
    <mergeCell ref="AZ59:BD59"/>
    <mergeCell ref="BE59:BI59"/>
    <mergeCell ref="AP95:AT95"/>
    <mergeCell ref="BJ95:BN95"/>
    <mergeCell ref="BT77:BX77"/>
    <mergeCell ref="AZ77:BD77"/>
    <mergeCell ref="BE77:BI77"/>
    <mergeCell ref="BJ77:BN77"/>
    <mergeCell ref="BO77:BS77"/>
    <mergeCell ref="BJ59:BN59"/>
    <mergeCell ref="B95:E95"/>
    <mergeCell ref="G95:K95"/>
    <mergeCell ref="L95:P95"/>
    <mergeCell ref="AA95:AE95"/>
    <mergeCell ref="AF95:AJ95"/>
    <mergeCell ref="Q95:U95"/>
    <mergeCell ref="V95:Z95"/>
    <mergeCell ref="AA77:AE77"/>
    <mergeCell ref="Q77:U77"/>
    <mergeCell ref="V77:Z77"/>
    <mergeCell ref="AF77:AJ77"/>
    <mergeCell ref="G11:K11"/>
    <mergeCell ref="L11:P11"/>
    <mergeCell ref="B77:E77"/>
    <mergeCell ref="G77:K77"/>
    <mergeCell ref="L77:P77"/>
    <mergeCell ref="BT11:BX11"/>
    <mergeCell ref="AZ11:BD11"/>
    <mergeCell ref="BE11:BI11"/>
    <mergeCell ref="BO59:BS59"/>
    <mergeCell ref="B59:E59"/>
    <mergeCell ref="G59:K59"/>
    <mergeCell ref="L59:P59"/>
    <mergeCell ref="Q59:U59"/>
    <mergeCell ref="V59:Z59"/>
    <mergeCell ref="B11:E11"/>
    <mergeCell ref="Q11:U11"/>
    <mergeCell ref="V11:Z11"/>
    <mergeCell ref="AA59:AE59"/>
    <mergeCell ref="BT59:BX59"/>
    <mergeCell ref="BO11:BS11"/>
    <mergeCell ref="AA11:AE11"/>
  </mergeCells>
  <phoneticPr fontId="1" type="noConversion"/>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Read first</vt:lpstr>
      <vt:lpstr>FAQs</vt:lpstr>
      <vt:lpstr>Student input data</vt:lpstr>
      <vt:lpstr>Staff input data</vt:lpstr>
      <vt:lpstr>Simulation input</vt:lpstr>
      <vt:lpstr>Desired output</vt:lpstr>
      <vt:lpstr>EB Model output</vt:lpstr>
      <vt:lpstr>Summary output</vt:lpstr>
      <vt:lpstr>Gap analysis</vt:lpstr>
      <vt:lpstr>Revisions</vt:lpstr>
    </vt:vector>
  </TitlesOfParts>
  <Company>Lawrence O. Picus and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Picus</dc:creator>
  <cp:lastModifiedBy>Allan Odden</cp:lastModifiedBy>
  <cp:lastPrinted>2012-08-29T20:43:18Z</cp:lastPrinted>
  <dcterms:created xsi:type="dcterms:W3CDTF">2012-01-24T18:44:12Z</dcterms:created>
  <dcterms:modified xsi:type="dcterms:W3CDTF">2021-03-07T18:01:21Z</dcterms:modified>
</cp:coreProperties>
</file>